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P:\חוזים והתקשרויות\"/>
    </mc:Choice>
  </mc:AlternateContent>
  <bookViews>
    <workbookView xWindow="28680" yWindow="-120" windowWidth="29040" windowHeight="15840" tabRatio="854"/>
  </bookViews>
  <sheets>
    <sheet name="הנחיות" sheetId="1" r:id="rId1"/>
    <sheet name="פרטים כלליים, עלויות ותוצאות" sheetId="2" r:id="rId2"/>
    <sheet name="משאבות" sheetId="15" r:id="rId3"/>
    <sheet name="7. ייצור חשמל" sheetId="8" state="hidden" r:id="rId4"/>
    <sheet name="אמדן כלכלי" sheetId="9" r:id="rId5"/>
    <sheet name="חישובים" sheetId="12" r:id="rId6"/>
    <sheet name="קבועים" sheetId="11" r:id="rId7"/>
  </sheets>
  <definedNames>
    <definedName name="_ftn1" localSheetId="6">קבועים!$D$214</definedName>
    <definedName name="_ftnref1" localSheetId="6">קבועים!$D$212</definedName>
    <definedName name="controllers">קבועים!#REF!</definedName>
    <definedName name="efficiencycheck">קבועים!#REF!</definedName>
    <definedName name="KW">קבועים!#REF!</definedName>
    <definedName name="tCO2e_Kgגפמ">קבועים!$C$48</definedName>
    <definedName name="tCO2e_KWhגז_טבעי">קבועים!$C$71</definedName>
    <definedName name="tCO2e_KWhגפמ">קבועים!$C$67</definedName>
    <definedName name="tCO2e_KWhחשמל">קבועים!$C$49</definedName>
    <definedName name="tCO2e_KWhמזוט">קבועים!$C$69</definedName>
    <definedName name="tCO2e_KWhסולר">קבועים!$C$70</definedName>
    <definedName name="tCO2e_Lמזוט">קבועים!$C$50</definedName>
    <definedName name="tCO2e_Lסולר">קבועים!$C$51</definedName>
    <definedName name="tCO2e_MMBTUגז_טבעי">קבועים!$C$52</definedName>
    <definedName name="tCO2e_TJגז_טבעי">קבועים!$C$63</definedName>
    <definedName name="tCO2e_TJגפמ">קבועים!$C$59</definedName>
    <definedName name="tCO2e_TJמזוט">קבועים!$C$61</definedName>
    <definedName name="tCO2e_TJסולר">קבועים!$C$62</definedName>
    <definedName name="TJ_KGגפמ">קבועים!$D$39</definedName>
    <definedName name="TJ_KWhחשמל">קבועים!$D$40</definedName>
    <definedName name="TJ_Literמזוט">קבועים!$D$41</definedName>
    <definedName name="TJ_Literסולר">קבועים!$D$42</definedName>
    <definedName name="TJ_MMBTUגז_טבעי">קבועים!$D$38</definedName>
    <definedName name="waterorair">קבועים!#REF!</definedName>
    <definedName name="yesorno">קבועים!#REF!</definedName>
    <definedName name="Z_2DAA1D84_496C_43B3_9B3D_F6443FDB70D2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2DAA1D84_496C_43B3_9B3D_F6443FDB70D2_.wvu.Rows" localSheetId="3" hidden="1">'7. ייצור חשמל'!$52:$54,'7. ייצור חשמל'!$57:$59,'7. ייצור חשמל'!$73:$78,'7. ייצור חשמל'!$84:$92</definedName>
    <definedName name="Z_2DAA1D84_496C_43B3_9B3D_F6443FDB70D2_.wvu.Rows" localSheetId="1" hidden="1">'פרטים כלליים, עלויות ותוצאות'!$23:$24,'פרטים כלליים, עלויות ותוצאות'!#REF!,'פרטים כלליים, עלויות ותוצאות'!$81:$81</definedName>
    <definedName name="Z_4795D392_B56F_435A_BCD0_DB99C7E0A0B0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4795D392_B56F_435A_BCD0_DB99C7E0A0B0_.wvu.Rows" localSheetId="3" hidden="1">'7. ייצור חשמל'!$52:$54,'7. ייצור חשמל'!$57:$59,'7. ייצור חשמל'!$73:$78,'7. ייצור חשמל'!$84:$92</definedName>
    <definedName name="Z_4795D392_B56F_435A_BCD0_DB99C7E0A0B0_.wvu.Rows" localSheetId="1" hidden="1">'פרטים כלליים, עלויות ותוצאות'!$23:$24,'פרטים כלליים, עלויות ותוצאות'!#REF!,'פרטים כלליים, עלויות ותוצאות'!$81:$81</definedName>
    <definedName name="Z_F7CAD7A2_A132_4CA2_AC0F_E37EEC687FA0_.wvu.Cols" localSheetId="1" hidden="1">'פרטים כלליים, עלויות ותוצאות'!$H:$L,'פרטים כלליים, עלויות ותוצאות'!$T:$X,'פרטים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F7CAD7A2_A132_4CA2_AC0F_E37EEC687FA0_.wvu.Rows" localSheetId="1" hidden="1">'פרטים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definedName>
    <definedName name="איקלום_מבנים_אסמכתאות_תפוקה">קבועים!#REF!</definedName>
    <definedName name="אנשיקשר">קבועים!$E$1:$E$2</definedName>
    <definedName name="אסמכתאות">קבועים!$H$14:$H$21</definedName>
    <definedName name="אסקו">קבועים!$H$6:$H$7</definedName>
    <definedName name="אפס">קבועים!$D$35</definedName>
    <definedName name="ארץ_רישום_וארץ_תושבות">קבועים!$B$234:$B$438</definedName>
    <definedName name="אתרים">קבועים!$B$22:$B$29</definedName>
    <definedName name="בקרי_קירור">קבועים!#REF!</definedName>
    <definedName name="בקרי_תאורה">קבועים!#REF!</definedName>
    <definedName name="בקרים_בשימוש">קבועים!#REF!</definedName>
    <definedName name="גז_טבעי">קבועים!$A$52</definedName>
    <definedName name="גפ_מ">קבועים!$A$48</definedName>
    <definedName name="הספק">'7. ייצור חשמל'!$C$40</definedName>
    <definedName name="חודש">קבועים!$I$10:$I$20</definedName>
    <definedName name="חודשים">קבועים!$D$22:$D$33</definedName>
    <definedName name="חימום_מים">קבועים!#REF!</definedName>
    <definedName name="חשמל">קבועים!$A$49</definedName>
    <definedName name="יחידות_תפוקה_מיזוג">קבועים!$E$31:$E$35</definedName>
    <definedName name="יחידותתפוקה">קבועים!$E$31:$E$34</definedName>
    <definedName name="יחידת_מידה_מנועים">קבועים!#REF!</definedName>
    <definedName name="ייצור_חשמל">קבועים!#REF!</definedName>
    <definedName name="ימים">קבועים!$G$1:$G$31</definedName>
    <definedName name="כללי">קבועים!#REF!</definedName>
    <definedName name="כמות_ייצור_חשמל">'7. ייצור חשמל'!$D$38</definedName>
    <definedName name="כן">קבועים!#REF!</definedName>
    <definedName name="כן_לא">קבועים!$B$10:$B$11</definedName>
    <definedName name="לא_ידוע">קבועים!$B$18:$B$20</definedName>
    <definedName name="מאשר">קבועים!$H$10:$H$11</definedName>
    <definedName name="מגזר">קבועים!$O$49:$O$52</definedName>
    <definedName name="מגזר_מספר">קבועים!$O$49:$P$52</definedName>
    <definedName name="מדידות">קבועים!$E$24:$E$26</definedName>
    <definedName name="מזוט">קבועים!$A$50</definedName>
    <definedName name="מיזוג_מבנים">קבועים!#REF!</definedName>
    <definedName name="מנועים">קבועים!#REF!</definedName>
    <definedName name="מעמד_התוכנית">קבועים!$K$2:$K$6</definedName>
    <definedName name="מעמד_התוכנית_מספר">קבועים!$K$2:$L$6</definedName>
    <definedName name="מקורות">קבועים!$A$38:$A$42</definedName>
    <definedName name="מתודולוגיית_חישוב">קבועים!$R$11:$R$27</definedName>
    <definedName name="מתודולוגיית_חישוב_מספר">קבועים!$R$11:$S$27</definedName>
    <definedName name="סוג_בעל_מניות">קבועים!$R$2:$R$6</definedName>
    <definedName name="סוג_בעל_מניות_מספר">קבועים!$R$2:$S$6</definedName>
    <definedName name="סוג_יזם">קבועים!$B$1:$B$8</definedName>
    <definedName name="סוג_פרויקט">קבועים!$E$7:$E$13</definedName>
    <definedName name="סוג_רכיב" localSheetId="4">קבועים!#REF!</definedName>
    <definedName name="סוג_רכיב" localSheetId="0">קבועים!#REF!</definedName>
    <definedName name="סוג_רכיב" localSheetId="1">קבועים!#REF!</definedName>
    <definedName name="סוג_רכיב">קבועים!#REF!</definedName>
    <definedName name="סולר">קבועים!$A$51</definedName>
    <definedName name="ענף">קבועים!$M$2:$M$74</definedName>
    <definedName name="ענף_מספר">קבועים!$M$2:$N$74</definedName>
    <definedName name="צורת_התאגדות">קבועים!$O$2:$O$13</definedName>
    <definedName name="צורת_התאגדות_מספר">קבועים!$O$2:$P$13</definedName>
    <definedName name="רשימת_ישובים">קבועים!$E$234:$F$1814</definedName>
    <definedName name="רשימת_מדינות">קבועים!$B$234:$C$439</definedName>
    <definedName name="שטח_פרויקט">'7. ייצור חשמל'!$F$38</definedName>
    <definedName name="שם_ישוב">קבועים!$E$234:$E$1814</definedName>
    <definedName name="שנה">קבועים!$D$1:$D$15</definedName>
    <definedName name="שנות_נתונים">קבועים!$B$32:$B$34</definedName>
    <definedName name="שעות_שמש">קבועים!#REF!</definedName>
    <definedName name="שש_אתרים">קבועים!#REF!</definedName>
    <definedName name="תאורה">קבועים!#REF!</definedName>
    <definedName name="תואר">קבועים!$O$43:$O$44</definedName>
    <definedName name="תואר_מספר">קבועים!$O$43:$P$44</definedName>
    <definedName name="תוכנית_עסקית">קבועים!$H$2:$H$3</definedName>
    <definedName name="תפוקה">קבועים!$E$31:$E$34</definedName>
    <definedName name="תפוקתקירוריחידותמידה">קבועים!#REF!</definedName>
    <definedName name="תפקיד">קבועים!$O$20:$O$38</definedName>
    <definedName name="תפקיד_מספר">קבועים!$O$20:$P$38</definedName>
  </definedNames>
  <calcPr calcId="191029"/>
  <customWorkbookViews>
    <customWorkbookView name="talib - Personal View" guid="{2DAA1D84-496C-43B3-9B3D-F6443FDB70D2}" mergeInterval="0" personalView="1" maximized="1" xWindow="1" yWindow="1" windowWidth="1366" windowHeight="538" tabRatio="870" activeSheetId="2"/>
    <customWorkbookView name="shanit - Personal View" guid="{F7CAD7A2-A132-4CA2-AC0F-E37EEC687FA0}" mergeInterval="0" personalView="1" maximized="1" xWindow="1" yWindow="1" windowWidth="1920" windowHeight="850" activeSheetId="3"/>
    <customWorkbookView name="tamar - Personal View" guid="{4795D392-B56F-435A-BCD0-DB99C7E0A0B0}" mergeInterval="0" personalView="1" maximized="1" windowWidth="1366" windowHeight="543" tabRatio="870" activeSheetId="9"/>
  </customWorkbookViews>
</workbook>
</file>

<file path=xl/calcChain.xml><?xml version="1.0" encoding="utf-8"?>
<calcChain xmlns="http://schemas.openxmlformats.org/spreadsheetml/2006/main">
  <c r="C23" i="2" l="1"/>
  <c r="D40" i="2"/>
  <c r="C205" i="11"/>
  <c r="D2" i="11" l="1"/>
  <c r="D3" i="11" s="1"/>
  <c r="D4" i="11" s="1"/>
  <c r="D5" i="11" s="1"/>
  <c r="D6" i="11" s="1"/>
  <c r="D7" i="11" s="1"/>
  <c r="D8" i="11" s="1"/>
  <c r="D9" i="11" s="1"/>
  <c r="D10" i="11" s="1"/>
  <c r="D11" i="11" s="1"/>
  <c r="D12" i="11" s="1"/>
  <c r="D13" i="11" s="1"/>
  <c r="D14" i="11" s="1"/>
  <c r="D15" i="11" s="1"/>
  <c r="C49" i="11"/>
  <c r="C214" i="11" l="1"/>
  <c r="C215" i="11"/>
  <c r="C60" i="11" l="1"/>
  <c r="C127" i="11" l="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D150" i="11" l="1"/>
  <c r="D138" i="11"/>
  <c r="D132" i="11"/>
  <c r="D109" i="11"/>
  <c r="D135" i="11" l="1"/>
  <c r="D91" i="11"/>
  <c r="D129" i="11"/>
  <c r="D97" i="11"/>
  <c r="D94" i="11"/>
  <c r="D88" i="11"/>
  <c r="D205" i="11"/>
  <c r="E70" i="9" l="1"/>
  <c r="E152" i="9"/>
  <c r="E111" i="9"/>
  <c r="C126" i="11" l="1"/>
  <c r="C85" i="11"/>
  <c r="C226" i="11" l="1"/>
  <c r="B117" i="11"/>
  <c r="D153" i="11"/>
  <c r="D100" i="11"/>
  <c r="D144" i="11"/>
  <c r="D147" i="11"/>
  <c r="D112" i="11"/>
  <c r="D103" i="11"/>
  <c r="D126" i="11"/>
  <c r="D141" i="11"/>
  <c r="D106" i="11"/>
  <c r="D85" i="11"/>
  <c r="B226" i="11" l="1"/>
  <c r="B80" i="11"/>
  <c r="C53" i="15" s="1"/>
  <c r="B158" i="11"/>
  <c r="B122" i="11" s="1"/>
  <c r="C136" i="15" l="1"/>
  <c r="C24" i="9"/>
  <c r="D170" i="11"/>
  <c r="D281" i="15"/>
  <c r="D243" i="15"/>
  <c r="D205" i="15"/>
  <c r="D179" i="15"/>
  <c r="C179" i="15"/>
  <c r="D178" i="15"/>
  <c r="C178" i="15"/>
  <c r="D177" i="15"/>
  <c r="C177" i="15"/>
  <c r="E151" i="9" l="1"/>
  <c r="D289" i="15"/>
  <c r="D284" i="15"/>
  <c r="E69" i="9"/>
  <c r="D213" i="15"/>
  <c r="D208" i="15"/>
  <c r="E110" i="9"/>
  <c r="D251" i="15"/>
  <c r="D246" i="15"/>
  <c r="D214" i="15"/>
  <c r="D252" i="15"/>
  <c r="D290" i="15"/>
  <c r="E218" i="15"/>
  <c r="E256" i="15"/>
  <c r="E294" i="15"/>
  <c r="D291" i="15" l="1"/>
  <c r="F256" i="15"/>
  <c r="G256" i="15" s="1"/>
  <c r="D215" i="15"/>
  <c r="F294" i="15"/>
  <c r="G294" i="15" s="1"/>
  <c r="D253" i="15"/>
  <c r="E138" i="11"/>
  <c r="E150" i="11"/>
  <c r="E109" i="11"/>
  <c r="E132" i="11"/>
  <c r="E97" i="11"/>
  <c r="E94" i="11"/>
  <c r="E129" i="11"/>
  <c r="E135" i="11"/>
  <c r="E88" i="11"/>
  <c r="E91" i="11"/>
  <c r="F218" i="15"/>
  <c r="G218" i="15" s="1"/>
  <c r="E144" i="11"/>
  <c r="E126" i="11"/>
  <c r="E112" i="11"/>
  <c r="E147" i="11"/>
  <c r="E106" i="11"/>
  <c r="E103" i="11"/>
  <c r="E85" i="11"/>
  <c r="E153" i="11"/>
  <c r="E141" i="11"/>
  <c r="E100" i="11"/>
  <c r="D285" i="15"/>
  <c r="D209" i="15"/>
  <c r="D247" i="15"/>
  <c r="D248" i="15" l="1"/>
  <c r="D286" i="15"/>
  <c r="E178" i="15" l="1"/>
  <c r="E179" i="15"/>
  <c r="E106" i="9" l="1"/>
  <c r="E147" i="9" l="1"/>
  <c r="E65" i="9"/>
  <c r="B176" i="11"/>
  <c r="B192" i="11" l="1"/>
  <c r="B193" i="11"/>
  <c r="B194" i="11"/>
  <c r="B195" i="11"/>
  <c r="B196" i="11"/>
  <c r="B197" i="11"/>
  <c r="B198" i="11"/>
  <c r="B199" i="11"/>
  <c r="B200" i="11"/>
  <c r="B180" i="11" l="1"/>
  <c r="B181" i="11"/>
  <c r="B182" i="11"/>
  <c r="B183" i="11"/>
  <c r="B184" i="11"/>
  <c r="B185" i="11"/>
  <c r="B186" i="11"/>
  <c r="B187" i="11"/>
  <c r="B179" i="11" l="1"/>
  <c r="B178" i="11" l="1"/>
  <c r="D70" i="2" l="1"/>
  <c r="E79" i="2" s="1"/>
  <c r="J29" i="8" l="1"/>
  <c r="J30" i="8"/>
  <c r="J31" i="8"/>
  <c r="J32" i="8"/>
  <c r="J33" i="8"/>
  <c r="J34" i="8"/>
  <c r="J35" i="8"/>
  <c r="J36" i="8"/>
  <c r="J37" i="8"/>
  <c r="J28" i="8"/>
  <c r="H38" i="8" l="1"/>
  <c r="G153" i="9" l="1"/>
  <c r="F153" i="9"/>
  <c r="E153" i="9"/>
  <c r="D153" i="9"/>
  <c r="C153" i="9"/>
  <c r="G112" i="9"/>
  <c r="F112" i="9"/>
  <c r="E112" i="9"/>
  <c r="D112" i="9"/>
  <c r="C112" i="9"/>
  <c r="G71" i="9"/>
  <c r="F71" i="9"/>
  <c r="E71" i="9"/>
  <c r="D71" i="9"/>
  <c r="C71" i="9"/>
  <c r="G38" i="8" l="1"/>
  <c r="D38" i="8"/>
  <c r="C40" i="8" l="1"/>
  <c r="C46" i="8" l="1"/>
  <c r="D62" i="8" s="1"/>
  <c r="F38" i="8"/>
  <c r="J38" i="8" s="1"/>
  <c r="E163" i="9"/>
  <c r="E122" i="9"/>
  <c r="E81" i="9"/>
  <c r="E18" i="9"/>
  <c r="D28" i="9" s="1"/>
  <c r="E211" i="8"/>
  <c r="E177" i="8"/>
  <c r="E143" i="8"/>
  <c r="D218" i="8" l="1"/>
  <c r="D184" i="8"/>
  <c r="E72" i="9"/>
  <c r="E154" i="9"/>
  <c r="E113" i="9"/>
  <c r="E83" i="9"/>
  <c r="E123" i="9"/>
  <c r="E79" i="9"/>
  <c r="E82" i="9"/>
  <c r="E162" i="9"/>
  <c r="E121" i="9"/>
  <c r="E161" i="9"/>
  <c r="E165" i="9"/>
  <c r="E80" i="9"/>
  <c r="E120" i="9"/>
  <c r="E124" i="9"/>
  <c r="E164" i="9"/>
  <c r="D215" i="8"/>
  <c r="D181" i="8"/>
  <c r="D150" i="8"/>
  <c r="C136" i="9" l="1"/>
  <c r="C129" i="9"/>
  <c r="C175" i="9"/>
  <c r="C135" i="9"/>
  <c r="C170" i="9"/>
  <c r="C134" i="9"/>
  <c r="C176" i="9"/>
  <c r="C93" i="9"/>
  <c r="C94" i="9"/>
  <c r="C88" i="9"/>
  <c r="E290" i="15"/>
  <c r="F290" i="15" s="1"/>
  <c r="E214" i="15"/>
  <c r="F214" i="15" s="1"/>
  <c r="E252" i="15"/>
  <c r="F252" i="15" s="1"/>
  <c r="C177" i="9"/>
  <c r="C95" i="9"/>
  <c r="E51" i="8"/>
  <c r="E56" i="8"/>
  <c r="G149" i="9"/>
  <c r="F149" i="9"/>
  <c r="E149" i="9"/>
  <c r="D149" i="9"/>
  <c r="C149" i="9"/>
  <c r="C155" i="9" s="1"/>
  <c r="F161" i="9" s="1"/>
  <c r="G108" i="9"/>
  <c r="F108" i="9"/>
  <c r="E108" i="9"/>
  <c r="D108" i="9"/>
  <c r="C108" i="9"/>
  <c r="G67" i="9"/>
  <c r="F67" i="9"/>
  <c r="E67" i="9"/>
  <c r="D67" i="9"/>
  <c r="C67" i="9"/>
  <c r="E150" i="8" l="1"/>
  <c r="F150" i="8" s="1"/>
  <c r="E181" i="8"/>
  <c r="E215" i="8"/>
  <c r="E218" i="8"/>
  <c r="F218" i="8" s="1"/>
  <c r="E184" i="8"/>
  <c r="F184" i="8" s="1"/>
  <c r="F215" i="8" l="1"/>
  <c r="F181" i="8"/>
  <c r="D115" i="8"/>
  <c r="C115" i="8"/>
  <c r="D114" i="8"/>
  <c r="C114" i="8"/>
  <c r="D113" i="8"/>
  <c r="C113" i="8"/>
  <c r="D147" i="8" l="1"/>
  <c r="C51" i="8"/>
  <c r="C56" i="8"/>
  <c r="E114" i="8"/>
  <c r="E115" i="8"/>
  <c r="E113" i="8"/>
  <c r="E147" i="8" l="1"/>
  <c r="E116" i="8"/>
  <c r="G155" i="9"/>
  <c r="F165" i="9" s="1"/>
  <c r="G114" i="9"/>
  <c r="F124" i="9" s="1"/>
  <c r="C114" i="9"/>
  <c r="F120" i="9" s="1"/>
  <c r="G73" i="9"/>
  <c r="F83" i="9" s="1"/>
  <c r="C73" i="9"/>
  <c r="F79" i="9" s="1"/>
  <c r="E150" i="9"/>
  <c r="E109" i="9"/>
  <c r="E68" i="9"/>
  <c r="F155" i="9" l="1"/>
  <c r="F164" i="9" s="1"/>
  <c r="D155" i="9"/>
  <c r="F162" i="9" s="1"/>
  <c r="F147" i="8"/>
  <c r="F73" i="9"/>
  <c r="F82" i="9" s="1"/>
  <c r="D73" i="9"/>
  <c r="F80" i="9" s="1"/>
  <c r="F114" i="9"/>
  <c r="F123" i="9" s="1"/>
  <c r="D114" i="9"/>
  <c r="F121" i="9" s="1"/>
  <c r="E107" i="9" l="1"/>
  <c r="E114" i="9" s="1"/>
  <c r="F122" i="9" s="1"/>
  <c r="E66" i="9"/>
  <c r="E73" i="9" s="1"/>
  <c r="F81" i="9" s="1"/>
  <c r="E148" i="9"/>
  <c r="E155" i="9" s="1"/>
  <c r="F163" i="9" s="1"/>
  <c r="B227" i="11" l="1"/>
  <c r="C227" i="11" s="1"/>
  <c r="B44" i="11"/>
  <c r="B207" i="11" l="1"/>
  <c r="E62" i="8" l="1"/>
  <c r="C62" i="8"/>
  <c r="C222" i="11" l="1"/>
  <c r="B222" i="11"/>
  <c r="C91" i="9" l="1"/>
  <c r="C173" i="9"/>
  <c r="C132" i="9"/>
  <c r="B224" i="11" l="1"/>
  <c r="C90" i="9" l="1"/>
  <c r="C131" i="9"/>
  <c r="C172" i="9"/>
  <c r="C223" i="11"/>
  <c r="B223" i="11"/>
  <c r="C69" i="11" l="1"/>
  <c r="C70" i="11" l="1"/>
  <c r="C71" i="11"/>
  <c r="C67" i="11"/>
  <c r="C224" i="11" l="1"/>
  <c r="B177" i="11" l="1"/>
  <c r="B188" i="11" s="1"/>
  <c r="E213" i="15" l="1"/>
  <c r="F213" i="15" s="1"/>
  <c r="C13" i="9"/>
  <c r="C170" i="11"/>
  <c r="B163" i="11"/>
  <c r="C140" i="15" s="1"/>
  <c r="C52" i="11"/>
  <c r="C86" i="2" l="1"/>
  <c r="C87" i="2"/>
  <c r="E215" i="15"/>
  <c r="F215" i="15" s="1"/>
  <c r="E291" i="15"/>
  <c r="F291" i="15" s="1"/>
  <c r="E253" i="15"/>
  <c r="F253" i="15" s="1"/>
  <c r="C37" i="9"/>
  <c r="G37" i="9" s="1"/>
  <c r="F18" i="9"/>
  <c r="B166" i="11"/>
  <c r="B225" i="11"/>
  <c r="C133" i="9"/>
  <c r="C174" i="9"/>
  <c r="C92" i="9"/>
  <c r="E289" i="15"/>
  <c r="F289" i="15" s="1"/>
  <c r="E251" i="15"/>
  <c r="F251" i="15" s="1"/>
  <c r="E170" i="11"/>
  <c r="D152" i="15" s="1"/>
  <c r="C225" i="11" l="1"/>
  <c r="C145" i="15"/>
  <c r="C85" i="2" s="1"/>
  <c r="E37" i="9"/>
  <c r="E205" i="11"/>
  <c r="L205" i="11" s="1"/>
  <c r="F170" i="11"/>
  <c r="E152" i="15" s="1"/>
  <c r="C88" i="2" l="1"/>
  <c r="J205" i="11"/>
  <c r="P205" i="11"/>
  <c r="Q205" i="11"/>
  <c r="K205" i="11"/>
  <c r="R205" i="11"/>
  <c r="M205" i="11"/>
  <c r="H205" i="11"/>
  <c r="G205" i="11"/>
  <c r="F205" i="11"/>
  <c r="N205" i="11"/>
  <c r="I205" i="11"/>
  <c r="S205" i="11"/>
  <c r="O205" i="11"/>
  <c r="B205" i="11" l="1"/>
  <c r="D37" i="9" s="1"/>
  <c r="F37" i="9"/>
  <c r="C68" i="11"/>
  <c r="B157" i="11" l="1"/>
  <c r="B121" i="11" s="1"/>
  <c r="E136" i="15" l="1"/>
  <c r="E285" i="15" l="1"/>
  <c r="F285" i="15" s="1"/>
  <c r="E247" i="15"/>
  <c r="F247" i="15" s="1"/>
  <c r="E209" i="15"/>
  <c r="F209" i="15" s="1"/>
  <c r="B116" i="11" l="1"/>
  <c r="B79" i="11" l="1"/>
  <c r="E53" i="15" s="1"/>
  <c r="B162" i="11" l="1"/>
  <c r="E246" i="15"/>
  <c r="F246" i="15" s="1"/>
  <c r="C130" i="9"/>
  <c r="C137" i="9" s="1"/>
  <c r="C171" i="9"/>
  <c r="C178" i="9" s="1"/>
  <c r="C89" i="9"/>
  <c r="C96" i="9" s="1"/>
  <c r="B165" i="11" l="1"/>
  <c r="E145" i="15" s="1"/>
  <c r="E85" i="2" s="1"/>
  <c r="E140" i="15"/>
  <c r="E86" i="2" s="1"/>
  <c r="D210" i="15"/>
  <c r="E208" i="15"/>
  <c r="F208" i="15" s="1"/>
  <c r="E284" i="15"/>
  <c r="F284" i="15" s="1"/>
  <c r="E210" i="15" l="1"/>
  <c r="F210" i="15" s="1"/>
  <c r="E87" i="2"/>
  <c r="E248" i="15"/>
  <c r="F248" i="15" s="1"/>
  <c r="E286" i="15"/>
  <c r="F286" i="15" s="1"/>
  <c r="E88" i="2"/>
  <c r="E177" i="15"/>
  <c r="E180" i="15" s="1"/>
  <c r="B191" i="11" l="1"/>
  <c r="B201" i="11" s="1"/>
  <c r="C221" i="11" l="1"/>
  <c r="C228" i="11" s="1"/>
  <c r="B221" i="11" l="1"/>
  <c r="B228" i="11" s="1"/>
</calcChain>
</file>

<file path=xl/sharedStrings.xml><?xml version="1.0" encoding="utf-8"?>
<sst xmlns="http://schemas.openxmlformats.org/spreadsheetml/2006/main" count="3094" uniqueCount="2452">
  <si>
    <t>שם היזם</t>
  </si>
  <si>
    <t>שם</t>
  </si>
  <si>
    <t>כתובת</t>
  </si>
  <si>
    <t>תפקיד</t>
  </si>
  <si>
    <t>דוא"ל</t>
  </si>
  <si>
    <t>מגזר הפעילות</t>
  </si>
  <si>
    <t>יחידת המדידה</t>
  </si>
  <si>
    <t>פירוט אופן המדידה והניטור של נתוני הפרויקט</t>
  </si>
  <si>
    <t>סוג המכשיר המודד</t>
  </si>
  <si>
    <t>חברה פרטית</t>
  </si>
  <si>
    <t>חברה ציבורית</t>
  </si>
  <si>
    <t>שותפות</t>
  </si>
  <si>
    <t>רשומה</t>
  </si>
  <si>
    <t>עמותה</t>
  </si>
  <si>
    <t>רשות מקומית</t>
  </si>
  <si>
    <t>תאגיד עירוני</t>
  </si>
  <si>
    <t>אחר (פרט)</t>
  </si>
  <si>
    <t>פירוט:</t>
  </si>
  <si>
    <t>תחום פעילות היזם</t>
  </si>
  <si>
    <t>כן</t>
  </si>
  <si>
    <t>לא</t>
  </si>
  <si>
    <t>לא ידוע</t>
  </si>
  <si>
    <t>ניתן להוסיף שורות נוספות כפי הנדרש</t>
  </si>
  <si>
    <t>תדירות המדידה</t>
  </si>
  <si>
    <t>למילוי ע"י היזם</t>
  </si>
  <si>
    <t>תוצאת חישוב</t>
  </si>
  <si>
    <t>הפרמטר המנוטר</t>
  </si>
  <si>
    <t>מקרא</t>
  </si>
  <si>
    <t>על תוכנית הניטור לכלול את המרכיבים הבאים:</t>
  </si>
  <si>
    <t>הבהרות כלליות</t>
  </si>
  <si>
    <t>סוג היזם (סעיף 3.1)</t>
  </si>
  <si>
    <t>כן/לא (שימוש כללי)</t>
  </si>
  <si>
    <t>התקנה ראשונה (סעיף 2.5)</t>
  </si>
  <si>
    <t>היקף סיוע מבוקש לטון הפחתה בשנה אחת (tCO2e/₪)</t>
  </si>
  <si>
    <t>תאריך תחילת ביצוע השקעה בפרויקט</t>
  </si>
  <si>
    <t>תאריך סיום ביצוע ההשקעה בפרויקט ותחילת ההפחתות בפועל</t>
  </si>
  <si>
    <t>היקף סיוע מבוקש לטון הפחתה בפועל (tCO2e/₪)</t>
  </si>
  <si>
    <t>שנה</t>
  </si>
  <si>
    <t>חודש</t>
  </si>
  <si>
    <t>שורת חישוב:</t>
  </si>
  <si>
    <t>חשמל</t>
  </si>
  <si>
    <t>סולר</t>
  </si>
  <si>
    <t>גז טבעי</t>
  </si>
  <si>
    <t>מזוט</t>
  </si>
  <si>
    <t>ליטר</t>
  </si>
  <si>
    <t>ק"ג</t>
  </si>
  <si>
    <t>קוט"ש</t>
  </si>
  <si>
    <t>MMBTU</t>
  </si>
  <si>
    <t>מקור אנרגיה</t>
  </si>
  <si>
    <t>גפ"מ</t>
  </si>
  <si>
    <t>יחידת מדידה (צריכה שנתית)</t>
  </si>
  <si>
    <t>טבלא 1: מקורות אנרגיה וצריכה שנתית</t>
  </si>
  <si>
    <t>יחידות מקדם הפליטה</t>
  </si>
  <si>
    <t>מקדם הפליטה</t>
  </si>
  <si>
    <t>מקור הנתונים</t>
  </si>
  <si>
    <t>tCO2e/L</t>
  </si>
  <si>
    <t>tCO2e/KWh</t>
  </si>
  <si>
    <t>המרה מ MMBTU ל TJ עבור גז טבעי:</t>
  </si>
  <si>
    <t>tCO2e/MMBTU</t>
  </si>
  <si>
    <t>tCO2e/Kg</t>
  </si>
  <si>
    <t>רכיב 1</t>
  </si>
  <si>
    <t>מספר שנים עבורן יסופקו נתונים</t>
  </si>
  <si>
    <t>יחידת מידה</t>
  </si>
  <si>
    <t>שימוש בחישובים:</t>
  </si>
  <si>
    <t>tCO2e/TJ</t>
  </si>
  <si>
    <t>חישוב פליטות פרויקט</t>
  </si>
  <si>
    <t>רכיב 2</t>
  </si>
  <si>
    <t>רכיב 3</t>
  </si>
  <si>
    <t>רכיב 4</t>
  </si>
  <si>
    <t>רכיב 5</t>
  </si>
  <si>
    <t>רכיב 6</t>
  </si>
  <si>
    <t>סה"כ פליטות בשנה:</t>
  </si>
  <si>
    <t>מקור הנתון</t>
  </si>
  <si>
    <t>רכיב 7</t>
  </si>
  <si>
    <t>רכיב 8</t>
  </si>
  <si>
    <t>רכיב 9</t>
  </si>
  <si>
    <t>רכיב 10</t>
  </si>
  <si>
    <t>אפס (לשם חישוב והגדרת תאים)</t>
  </si>
  <si>
    <t>טבלא 3 המרה ל CO2 מ KWH (סעיף 4.1.2)</t>
  </si>
  <si>
    <t>טבלא 3 המרה ל CO2 מיחידות אנרגיה (חישוב בינים לסעיף 4.1.2)</t>
  </si>
  <si>
    <t>האם התיאור מלא?</t>
  </si>
  <si>
    <t>הערות</t>
  </si>
  <si>
    <t>חוסרים</t>
  </si>
  <si>
    <t>תוספות</t>
  </si>
  <si>
    <t>נימוק להבדל</t>
  </si>
  <si>
    <t>האם רמת הפליטות המוצגת נכונה?</t>
  </si>
  <si>
    <t>סיכום חוות דעת</t>
  </si>
  <si>
    <t>נתון יזם</t>
  </si>
  <si>
    <t>נתון מתוקן- להזנה בדו"ח</t>
  </si>
  <si>
    <t>תוקף אסמכתא</t>
  </si>
  <si>
    <t>מקדם המרה מטרה ג'אול לקוט"ש:</t>
  </si>
  <si>
    <t>חישוב חסכון במקורות אנרגיה</t>
  </si>
  <si>
    <t>צריכה שנתית צפויה בפרויקט (ex ante)</t>
  </si>
  <si>
    <t>חיסכון שנתי צפוי</t>
  </si>
  <si>
    <t>יחידת מדידה</t>
  </si>
  <si>
    <t>חסכון שנתי צפוי</t>
  </si>
  <si>
    <t>אחוז חיסכון צפוי</t>
  </si>
  <si>
    <t>ח.פ/ מספר רישום או זיהוי על פי חוק</t>
  </si>
  <si>
    <t>צורת התאגדות</t>
  </si>
  <si>
    <t>מנכ"ל</t>
  </si>
  <si>
    <t>סמנכ"ל כספים/ חשב</t>
  </si>
  <si>
    <t>כתובת למשלוח דואר</t>
  </si>
  <si>
    <t>יחדות תפוקה</t>
  </si>
  <si>
    <t>שטח בניין (מ"ר)</t>
  </si>
  <si>
    <t>שעות פעילות (שנה)</t>
  </si>
  <si>
    <t>אחר (פרט בהערות)</t>
  </si>
  <si>
    <t>יחידות פקטור המרה</t>
  </si>
  <si>
    <t>TJ/MMBTU</t>
  </si>
  <si>
    <t>TJ/KG</t>
  </si>
  <si>
    <t>TJ/KWh</t>
  </si>
  <si>
    <t>TJ/Liter</t>
  </si>
  <si>
    <t>פקטור המרה</t>
  </si>
  <si>
    <t>יום</t>
  </si>
  <si>
    <t>תיעוד שינויים בפרויקט</t>
  </si>
  <si>
    <t>האם חלו שינויים בפרויקט בהשוואה לבקשה כפי שאושרה בוועדה?</t>
  </si>
  <si>
    <t>אם כן, האם השינויים אושרו בוועדה?</t>
  </si>
  <si>
    <t>פירוט השינויים:</t>
  </si>
  <si>
    <t xml:space="preserve">סה"כ הפחתה בתקופות הדיווח </t>
  </si>
  <si>
    <t>תאריך תחילת תקופת הדיווח</t>
  </si>
  <si>
    <t>תאריך סיום תקופת הדיווח</t>
  </si>
  <si>
    <t>סה"כ הפחתת פליטות (tCO2e)</t>
  </si>
  <si>
    <t>תקופת דיווח מספר 1</t>
  </si>
  <si>
    <t>תקופת דיווח מספר 2</t>
  </si>
  <si>
    <t>תקופת דיווח מספר 3</t>
  </si>
  <si>
    <t>סה"כ הפחתת פליטות</t>
  </si>
  <si>
    <t>מקור האנרגיה</t>
  </si>
  <si>
    <t>יחידות</t>
  </si>
  <si>
    <t>תיעוד שינויים בתוכנית הניטור</t>
  </si>
  <si>
    <t>האם חלו שינויים בתוכנית הניטור בהשוואה לבקשה כפי שאושרה בוועדה?</t>
  </si>
  <si>
    <t>תקופת דיווח 1</t>
  </si>
  <si>
    <t>התקופה המדווחת</t>
  </si>
  <si>
    <t>על תקופת הדיווח להקיף 12 חודשים מלאים רצופים (שנה מלאה)</t>
  </si>
  <si>
    <t>תקלות ואירועים חריגים</t>
  </si>
  <si>
    <t>תאריך</t>
  </si>
  <si>
    <t xml:space="preserve">תיאור </t>
  </si>
  <si>
    <t>פתרון</t>
  </si>
  <si>
    <t>השפעה על חישובי הפחתה</t>
  </si>
  <si>
    <t>יש להתייחס רק לתקלות המשפיעות על חישובי ההפחתה</t>
  </si>
  <si>
    <t>תוצאות הניטור בפועל</t>
  </si>
  <si>
    <t>סיכום הפחתת הפליטות</t>
  </si>
  <si>
    <t>בתקופת הדיווח</t>
  </si>
  <si>
    <t>כפי שהוערכו בעת הרישום במנגנון</t>
  </si>
  <si>
    <t>הפרש באחוזים</t>
  </si>
  <si>
    <t>הסבר ההפרש</t>
  </si>
  <si>
    <t xml:space="preserve"> באם ההפרש בין ההפחתה כפי שהוערכה בעת הרישום במנגנון לבין ההפחתה בתקופת הדיווח עולה על 20% יש להסביר את השינוי.</t>
  </si>
  <si>
    <t>פליטות בפרויקט (tCO2e)</t>
  </si>
  <si>
    <t>הפחתת פליטות (tCO2e)</t>
  </si>
  <si>
    <t>סיכום צריכות הדלקים בתקופת הדיווח לכלל האתרים המנוטרים</t>
  </si>
  <si>
    <t>חסכון בפועל</t>
  </si>
  <si>
    <t>תקופת דיווח 2</t>
  </si>
  <si>
    <t>תקופת דיווח 3</t>
  </si>
  <si>
    <t>סיכום הפחתת אנרגיה נצרכת</t>
  </si>
  <si>
    <t>אתר</t>
  </si>
  <si>
    <t>סה"כ הפחתת פליטות בשנה (tCO2e)</t>
  </si>
  <si>
    <t xml:space="preserve">האם רמת הפחתת הצריכה המוצגת נכונה?
</t>
  </si>
  <si>
    <t>צריכת חשמל</t>
  </si>
  <si>
    <t>נתון מוגש</t>
  </si>
  <si>
    <t>סה"כ</t>
  </si>
  <si>
    <t>האם החיסכון וההפחתה נכונים?</t>
  </si>
  <si>
    <t>סה"כ הפחתת אנרגיה נצרכת בשנה (KWh)</t>
  </si>
  <si>
    <t>סה"כ הפחתת אנרגיה נצרכת כתוצאה מהפרויקט (KWh)</t>
  </si>
  <si>
    <t>רכיב</t>
  </si>
  <si>
    <t>האם ברצונך לדווח על תקופת הניטור הראשונה?</t>
  </si>
  <si>
    <t>האם ברצונך לדווח על תקופת הניטור השנייה?</t>
  </si>
  <si>
    <t>האם ברצונך לדווח על תקופת הניטור השלישית?</t>
  </si>
  <si>
    <t>צריכה בפועל בתקופת הדיווח</t>
  </si>
  <si>
    <t>האם רמת אנרגיה הנצרכת המוצגת נכונה?</t>
  </si>
  <si>
    <t>סה"כ פליטה (טון פד"ח)</t>
  </si>
  <si>
    <t>פליטות פרויקט בשנה:</t>
  </si>
  <si>
    <t>חישוב הפחתת הפליטות</t>
  </si>
  <si>
    <t>סה"כ הפחתה גזי חממה צפויה:</t>
  </si>
  <si>
    <t>סה"כ הפחתה אנרגיה נצרכת צפויה:</t>
  </si>
  <si>
    <t>הפחתת גזי חממה צפויה לשנה:</t>
  </si>
  <si>
    <t>הפחתת אנרגיה נצרכת צפויה לשנה:</t>
  </si>
  <si>
    <t>סה"כ אנרגיה נצרכת בשנה:</t>
  </si>
  <si>
    <t xml:space="preserve">בקשה לתמיכה בפרויקט להפחתת פליטות גזי חממה
</t>
  </si>
  <si>
    <t>לשם מילוי טופס זה מומלץ להיעזר במדריך למילוי בקשה המצוי באתר המשרד להגנת הסביבה</t>
  </si>
  <si>
    <t>מקור</t>
  </si>
  <si>
    <t>יחידת המידה</t>
  </si>
  <si>
    <t>תאורה</t>
  </si>
  <si>
    <t>מנועים</t>
  </si>
  <si>
    <t>כללי</t>
  </si>
  <si>
    <t>הנחיות כלליות</t>
  </si>
  <si>
    <t>להסבר מפורט למילוי הטופס יש לפנות למסמך הקווים המנחים.</t>
  </si>
  <si>
    <t>•</t>
  </si>
  <si>
    <t>רשימת פרקים</t>
  </si>
  <si>
    <t>הסבר</t>
  </si>
  <si>
    <t>סעיף 3.1- מספר אתרים</t>
  </si>
  <si>
    <t>תפוסת מלון (מספר לינות שנתי)</t>
  </si>
  <si>
    <t>מדידות</t>
  </si>
  <si>
    <t xml:space="preserve"> פליטות שנתיות צפויות לאחר ביצוע הפרויקט (tCO2e/year)</t>
  </si>
  <si>
    <t>סה"כ הפחתת פליטות צפויה בשנה (tCO2e)</t>
  </si>
  <si>
    <t>סה"כ הפחתת פליטות צפויה כתוצאה מהפרויקט (tCO2e)</t>
  </si>
  <si>
    <t>2.1.1</t>
  </si>
  <si>
    <t>הערות כלליות לחלק זה:</t>
  </si>
  <si>
    <t>עבור כל הנתונים המובאים במסמך זה יש לצרף אסמכתאות / מסמכים לתיקוף.</t>
  </si>
  <si>
    <t>מדידה מלאה</t>
  </si>
  <si>
    <t>לא בוצעו מדידות</t>
  </si>
  <si>
    <t>מדידה חלקית</t>
  </si>
  <si>
    <t>טלפון</t>
  </si>
  <si>
    <t>טלפון נוסף</t>
  </si>
  <si>
    <t>אחר</t>
  </si>
  <si>
    <t>8 או יותר</t>
  </si>
  <si>
    <t>סה"כ הפחתת אנרגיה נצרכת צפויה בשנה (KWh)</t>
  </si>
  <si>
    <t>סה"כ הפחתת אנרגיה נצרכת צפויה כתוצאה מהפרויקט (KWh)</t>
  </si>
  <si>
    <t>פקטור המרה מTJ לKWh</t>
  </si>
  <si>
    <t>צריכת אנרגיה בפרויקט (KWh)</t>
  </si>
  <si>
    <t>הפחתת צריכת אנרגיה (KWh)</t>
  </si>
  <si>
    <t>6.5.1</t>
  </si>
  <si>
    <t>6.5.2</t>
  </si>
  <si>
    <t>6.5.3</t>
  </si>
  <si>
    <t>אנרגיה נצרכת בשנה (KWh):</t>
  </si>
  <si>
    <t>סה"כ אנרגיה נצרכת בשנה (KWh):</t>
  </si>
  <si>
    <t>הערכת צריכת אנרגיה צפויה בשנה בהעדר הפרויקט (KWh/year)</t>
  </si>
  <si>
    <t xml:space="preserve"> הערכת פליטות צפויות בשנה בהעדר הפרויקט (tCO2e/year)</t>
  </si>
  <si>
    <t>צריכה לפי הערכת אנרגיה צפויה בתקופת הדיווח</t>
  </si>
  <si>
    <t>צריכת חשמל שנתית בפועל (סה"כ צריכת החשמל השנתית של מערכות הפרויקט בפועל)</t>
  </si>
  <si>
    <t>יחידת מידה- קוט"ש</t>
  </si>
  <si>
    <t>צריכת חשמל לכל אתר</t>
  </si>
  <si>
    <t>שם האתר</t>
  </si>
  <si>
    <t>שם אתר</t>
  </si>
  <si>
    <t>1.5.1</t>
  </si>
  <si>
    <t>סה"כ הפחתת פליטות מצטברות (tCO2e)</t>
  </si>
  <si>
    <t>סה"כ הפחתת אנרגיה נצרכת מצטברת (KWh)</t>
  </si>
  <si>
    <t>הערכת צריכת אנרגיה נוכחית (טרם הטמעת הפרויקט)</t>
  </si>
  <si>
    <t>חלק זה ישמש ככלי לדיווח תוצאות הניטור במהלך תקופות הניטור (סה"כ שלוש תקופות). החישובים מסתמכים על הערכת אנרגיה צפויה כפי שהוגדרה מעלה ועל שינויים שהתבצעו במהלך הפרויקט.</t>
  </si>
  <si>
    <t>יש למלא תאים המסומנים בכחול בלבד, בהתאם למקרא:</t>
  </si>
  <si>
    <t>התאים המסומנים בכתום ימולאו אוטומטית בהתאם לנתונים שהוזנו על ידי היזם</t>
  </si>
  <si>
    <t>לדרישות נוספות מחברות אסקו, ראה הנחייות המנגנון.</t>
  </si>
  <si>
    <t>ייצור חשמל</t>
  </si>
  <si>
    <t>יש להזין מחיר ממוצע עבור כל מקור אנרגיה. אם לא ידוע מחיר מדויק, יש להשתמש בערך ברירת מחדל לכל דלק.</t>
  </si>
  <si>
    <t>מחיר ממוצע</t>
  </si>
  <si>
    <t>הוצעה על אנרגיה (₪)</t>
  </si>
  <si>
    <t>צריכת אנרגיה שנתית צפויה בפרויקט</t>
  </si>
  <si>
    <t>חיסכון צפוי בהוצאות אנרגיה</t>
  </si>
  <si>
    <t>חיסכון צפוי (₪)</t>
  </si>
  <si>
    <t>7.6.1</t>
  </si>
  <si>
    <t>שיעור התשואה הפנימי</t>
  </si>
  <si>
    <t>עלויות אנרגיה</t>
  </si>
  <si>
    <t>7.6.2</t>
  </si>
  <si>
    <t>7.6.3</t>
  </si>
  <si>
    <t>תיאור טכנולוגיה נבחרת</t>
  </si>
  <si>
    <t>הפחתת פליטות וחיסכון באנרגיה</t>
  </si>
  <si>
    <t>על תוכנית הניטור לכלול את הניטור של צריכת החשמל של ייצור חשמל בלבד.</t>
  </si>
  <si>
    <t>מחיר ממוצע אוטומטי</t>
  </si>
  <si>
    <t>IRR</t>
  </si>
  <si>
    <t>שנות החזר השקעה</t>
  </si>
  <si>
    <t>מחירים</t>
  </si>
  <si>
    <t>7.2.1</t>
  </si>
  <si>
    <t>7.2.2</t>
  </si>
  <si>
    <t>הכנסות צפויות לשנה</t>
  </si>
  <si>
    <t>רשות החשמל- תעריפים מעודכנים</t>
  </si>
  <si>
    <t>ייצור חשמל לכל אתר</t>
  </si>
  <si>
    <t>מדדים כלכליים</t>
  </si>
  <si>
    <t>צריכת אנרגיה שנתית</t>
  </si>
  <si>
    <t>מדידות ישירות</t>
  </si>
  <si>
    <t>היעדר מדידות ישירות (סה"כ רכיבים)</t>
  </si>
  <si>
    <t>צריכת אנרגיה צפויה בפרויקט</t>
  </si>
  <si>
    <t>כלי חישובי זה מיועד לחישוב ההתייעלות הכלכלי של כל סוג של פרויקטים.</t>
  </si>
  <si>
    <t>סוג פרויקט</t>
  </si>
  <si>
    <t>שיעור התשואה הפנימי ל 20 שנה</t>
  </si>
  <si>
    <t>ערך נוכחי נקי</t>
  </si>
  <si>
    <t>החזר השקעה (אחוזים/שנה)</t>
  </si>
  <si>
    <t>סה"כ השקעה לכל רכיב</t>
  </si>
  <si>
    <t>השקעה שלילית</t>
  </si>
  <si>
    <t>סה"כ השקעה</t>
  </si>
  <si>
    <t>מדדים כלכליים- הערכה צפויה</t>
  </si>
  <si>
    <t>עלויות אנרגיה לאחר הטמעת הפרויקט</t>
  </si>
  <si>
    <t>סה"כ צריכת אנרגיה צפויה לאחר ביצוע הפרויקט (KWh/year)</t>
  </si>
  <si>
    <t>כלי חישובי זה מיועד לפרויקטים העוסקים בהתקנת בייצור חשמל סולארי.</t>
  </si>
  <si>
    <t>ייצור חשמל שנתי בפועל (סה"כ ייצור החשמל השנתי של מערכות הפרויקט בפועל)</t>
  </si>
  <si>
    <t>מחיר ממוצע -ערך ברירת מחדל</t>
  </si>
  <si>
    <t>צריכת אנרגיה בהיעדר הפרויקט (KWh)</t>
  </si>
  <si>
    <t>צריכה שנתית בהיעדר הפרויקט</t>
  </si>
  <si>
    <t>פליטות בשנה בהעדר הפרויקט:</t>
  </si>
  <si>
    <t>אנרגיה נצרכת בשנה בהעדר הפרויקט:</t>
  </si>
  <si>
    <t>מחיר לקוט"ש (₪)</t>
  </si>
  <si>
    <t>7.1.1</t>
  </si>
  <si>
    <t>האם הותקנה מערכת אופטימיזציה?</t>
  </si>
  <si>
    <t>7.1.2</t>
  </si>
  <si>
    <t>7.1.3</t>
  </si>
  <si>
    <t>בתיאור, יש להתייחס לפרמטרים המרכזיים במערכת הסולארית.</t>
  </si>
  <si>
    <t>האם הותקנה מערכת עקיבה?</t>
  </si>
  <si>
    <t>סה"כ חשמל מיוצר ל-20 שנה</t>
  </si>
  <si>
    <t>עלויות אנרגיה בהיעדר הפרויקט</t>
  </si>
  <si>
    <t>סה"כ צריכת אנרגיה לפי מקור אנרגיה בהיעדר הפרויקט</t>
  </si>
  <si>
    <t>שנה 1</t>
  </si>
  <si>
    <t>שנה 2</t>
  </si>
  <si>
    <t>שנה 3</t>
  </si>
  <si>
    <t>שנה 4</t>
  </si>
  <si>
    <t>שנה 5</t>
  </si>
  <si>
    <t>שנה 6</t>
  </si>
  <si>
    <t>שנה 7</t>
  </si>
  <si>
    <t>שנה 8</t>
  </si>
  <si>
    <t>שנה 9</t>
  </si>
  <si>
    <t>שנה 10</t>
  </si>
  <si>
    <t>שנה 11</t>
  </si>
  <si>
    <t>שנה 12</t>
  </si>
  <si>
    <t>שנה 13</t>
  </si>
  <si>
    <t>שנה 14</t>
  </si>
  <si>
    <t>שנה 15</t>
  </si>
  <si>
    <t>חיסכון צפוי</t>
  </si>
  <si>
    <t>מה כיוון וזווית ההתקנה?</t>
  </si>
  <si>
    <t>MMBTU\₪</t>
  </si>
  <si>
    <t>פרטי היזם</t>
  </si>
  <si>
    <t>תיאור הפרויקט והסיוע המבוקש</t>
  </si>
  <si>
    <t>תוכנית הניטור</t>
  </si>
  <si>
    <t>שינויים בפרויקט ותוכנית הניטור</t>
  </si>
  <si>
    <t>תוצאות הניטור וחישובי הפחתה תקופתיים</t>
  </si>
  <si>
    <t>נתוני ייצור חשמל</t>
  </si>
  <si>
    <t>נתונים כלכליים של הפרויקט</t>
  </si>
  <si>
    <t>ק"ג\₪</t>
  </si>
  <si>
    <t>קוט"ש\₪</t>
  </si>
  <si>
    <t>ליטר\₪</t>
  </si>
  <si>
    <t>לוחות זמנים לביצוע הפרויקט</t>
  </si>
  <si>
    <t>שנה 16</t>
  </si>
  <si>
    <t>שנה 17</t>
  </si>
  <si>
    <t>שנה 18</t>
  </si>
  <si>
    <t>שנה 19</t>
  </si>
  <si>
    <t>שנה 20</t>
  </si>
  <si>
    <t>נתוני המנגנון הוולונטרי והלמ"ס</t>
  </si>
  <si>
    <t>נתוני המנגנון הוולונטרי והלמ"ס, בוצעה המרה לק"ג (חלוקה ב 1000)</t>
  </si>
  <si>
    <t>נתוני המנגנון הוולונטרי והלמ"ס, בוצעה המרה לליטר (חלוקה ב 1000)</t>
  </si>
  <si>
    <t>נתוני המנגנון הוולונטרי והלמ"ס. מקדם זה הוכפל ב 0.00105506 לשם המרה ל MMBTU (כמפורט מטה)</t>
  </si>
  <si>
    <t>נתוני המנגנון הוולונטרי והלמ"ס, בוצעה המרה מ TJ ל KW, על פי מקדם של 0.0000036- כמפורט מטה</t>
  </si>
  <si>
    <t>ישראל</t>
  </si>
  <si>
    <t>ארה"ב</t>
  </si>
  <si>
    <t>ברזיל</t>
  </si>
  <si>
    <t>פנמה</t>
  </si>
  <si>
    <t>מקסיקו</t>
  </si>
  <si>
    <t>קנדה</t>
  </si>
  <si>
    <t>ארגנטינה</t>
  </si>
  <si>
    <t>ונצואלה</t>
  </si>
  <si>
    <t>אורוגואי</t>
  </si>
  <si>
    <t>הוואי</t>
  </si>
  <si>
    <t>גואטמלה</t>
  </si>
  <si>
    <t>פרו</t>
  </si>
  <si>
    <t>קולומביה</t>
  </si>
  <si>
    <t>בוליביה</t>
  </si>
  <si>
    <t>אוגנדה</t>
  </si>
  <si>
    <t>אוזבקיסטן</t>
  </si>
  <si>
    <t>אזרבייג'ן</t>
  </si>
  <si>
    <t>איי פארו</t>
  </si>
  <si>
    <t>איחוד האמירויות הערביות</t>
  </si>
  <si>
    <t>איי שלמה</t>
  </si>
  <si>
    <t>איי קיימן</t>
  </si>
  <si>
    <t>אינדונזיה</t>
  </si>
  <si>
    <t>אל סלוודור</t>
  </si>
  <si>
    <t>אלבניה</t>
  </si>
  <si>
    <t>אלג'יריה</t>
  </si>
  <si>
    <t>אנגולה</t>
  </si>
  <si>
    <t>אנדורה</t>
  </si>
  <si>
    <t>אנטיגואה וברבודה</t>
  </si>
  <si>
    <t>אסטוניה</t>
  </si>
  <si>
    <t>אפגניסטן</t>
  </si>
  <si>
    <t>אקוודור</t>
  </si>
  <si>
    <t>מולדובה</t>
  </si>
  <si>
    <t>רומניה</t>
  </si>
  <si>
    <t>הונגריה</t>
  </si>
  <si>
    <t>בריה"מ</t>
  </si>
  <si>
    <t>ליכטנשטיין</t>
  </si>
  <si>
    <t>אנגליה</t>
  </si>
  <si>
    <t>גרמניה</t>
  </si>
  <si>
    <t>צרפת</t>
  </si>
  <si>
    <t>שוויצריה</t>
  </si>
  <si>
    <t>הולנד</t>
  </si>
  <si>
    <t>שוודיה</t>
  </si>
  <si>
    <t>איטליה</t>
  </si>
  <si>
    <t>לוקסמבורג</t>
  </si>
  <si>
    <t>בלגיה</t>
  </si>
  <si>
    <t>תורכיה</t>
  </si>
  <si>
    <t>דנמרק</t>
  </si>
  <si>
    <t>יוון</t>
  </si>
  <si>
    <t>איסלנד</t>
  </si>
  <si>
    <t>קפריסין</t>
  </si>
  <si>
    <t>אוסטריה</t>
  </si>
  <si>
    <t>אירלנד</t>
  </si>
  <si>
    <t>ספרד</t>
  </si>
  <si>
    <t>בולגריה</t>
  </si>
  <si>
    <t>פינלנד</t>
  </si>
  <si>
    <t>גרוזיה (גאורגיה)</t>
  </si>
  <si>
    <t>רוסיה</t>
  </si>
  <si>
    <t>נורווגיה</t>
  </si>
  <si>
    <t>אריתריאה</t>
  </si>
  <si>
    <t>ארמניה</t>
  </si>
  <si>
    <t>בהאמה</t>
  </si>
  <si>
    <t>בהוטן</t>
  </si>
  <si>
    <t>בוטסואנה</t>
  </si>
  <si>
    <t>בוסניה והרצגובינה</t>
  </si>
  <si>
    <t>בורונדי</t>
  </si>
  <si>
    <t>בורקינה פאסו</t>
  </si>
  <si>
    <t>בחריין</t>
  </si>
  <si>
    <t>בלארוס</t>
  </si>
  <si>
    <t>בליז</t>
  </si>
  <si>
    <t>גיברלטר</t>
  </si>
  <si>
    <t>דרום-אפריקה</t>
  </si>
  <si>
    <t>אתיופיה</t>
  </si>
  <si>
    <t>קניה</t>
  </si>
  <si>
    <t>זימבוואה</t>
  </si>
  <si>
    <t>ליבריה</t>
  </si>
  <si>
    <t>מרוקו</t>
  </si>
  <si>
    <t>ניגריה</t>
  </si>
  <si>
    <t>תוניס</t>
  </si>
  <si>
    <t>גאנה</t>
  </si>
  <si>
    <t>ברוניי</t>
  </si>
  <si>
    <t>גבון</t>
  </si>
  <si>
    <t>גיאנה</t>
  </si>
  <si>
    <t>ג'יבוטי</t>
  </si>
  <si>
    <t>גינאה</t>
  </si>
  <si>
    <t>גינאה ביסאו</t>
  </si>
  <si>
    <t>גינאה המשוונית</t>
  </si>
  <si>
    <t>גמביה</t>
  </si>
  <si>
    <t>ג'מייקה</t>
  </si>
  <si>
    <t>גרנדה</t>
  </si>
  <si>
    <t>דומניקה</t>
  </si>
  <si>
    <t>אוסטרליה</t>
  </si>
  <si>
    <t>איי הבתולה</t>
  </si>
  <si>
    <t>איי קומאן</t>
  </si>
  <si>
    <t>איראן</t>
  </si>
  <si>
    <t>איי נאוויס</t>
  </si>
  <si>
    <t>איי מרשל</t>
  </si>
  <si>
    <t>האיים קריביים</t>
  </si>
  <si>
    <t>בנגלדש</t>
  </si>
  <si>
    <t>בנין</t>
  </si>
  <si>
    <t>ברבדוס</t>
  </si>
  <si>
    <t>הונג קונג</t>
  </si>
  <si>
    <t>יפן</t>
  </si>
  <si>
    <t>טייוואן</t>
  </si>
  <si>
    <t>סינגפור</t>
  </si>
  <si>
    <t>פיליפינים</t>
  </si>
  <si>
    <t>קוריאה</t>
  </si>
  <si>
    <t>הודו</t>
  </si>
  <si>
    <t>ירדן</t>
  </si>
  <si>
    <t>סין</t>
  </si>
  <si>
    <t>אוקראינה</t>
  </si>
  <si>
    <t>סלובניה</t>
  </si>
  <si>
    <t>האיטי</t>
  </si>
  <si>
    <t>הונדורס</t>
  </si>
  <si>
    <t>הרפובליקה הדומניקנית</t>
  </si>
  <si>
    <t>הרפובליקה הדומניקנית של קונגו</t>
  </si>
  <si>
    <t>הרפובליקה המרכז אפריקאית</t>
  </si>
  <si>
    <t>הרפובליקה של קונגו</t>
  </si>
  <si>
    <t>וייטנאם</t>
  </si>
  <si>
    <t>ונואטו</t>
  </si>
  <si>
    <t>זמביה</t>
  </si>
  <si>
    <t>חוף השנהב</t>
  </si>
  <si>
    <t>טג'יקיסטן</t>
  </si>
  <si>
    <t>טובאלו</t>
  </si>
  <si>
    <t>טונגה</t>
  </si>
  <si>
    <t>טורקמניסטן</t>
  </si>
  <si>
    <t>טנזניה</t>
  </si>
  <si>
    <t>טרינידד וטובגו</t>
  </si>
  <si>
    <t>כווית</t>
  </si>
  <si>
    <t>כף ורדה</t>
  </si>
  <si>
    <t>לאוס</t>
  </si>
  <si>
    <t>לבנון</t>
  </si>
  <si>
    <t>לוב</t>
  </si>
  <si>
    <t>לטביה</t>
  </si>
  <si>
    <t>ליטה</t>
  </si>
  <si>
    <t>לסוטו</t>
  </si>
  <si>
    <t>מאוריטניה</t>
  </si>
  <si>
    <t>מאוריציוס</t>
  </si>
  <si>
    <t>מאלי</t>
  </si>
  <si>
    <t>מדגסקר</t>
  </si>
  <si>
    <t>מוזמביק</t>
  </si>
  <si>
    <t>מונאקו</t>
  </si>
  <si>
    <t>מונגוליה</t>
  </si>
  <si>
    <t>מונטנגרו</t>
  </si>
  <si>
    <t>מזרח טימור</t>
  </si>
  <si>
    <t>מיאנמר (בורמה)</t>
  </si>
  <si>
    <t>מיקרונזיה</t>
  </si>
  <si>
    <t>מלאווי</t>
  </si>
  <si>
    <t>מלזיה</t>
  </si>
  <si>
    <t>מלטה</t>
  </si>
  <si>
    <t>מצרים</t>
  </si>
  <si>
    <t>מקדוניה</t>
  </si>
  <si>
    <t>ניו זילנד</t>
  </si>
  <si>
    <t>ניקרגואה</t>
  </si>
  <si>
    <t>ניז'ר</t>
  </si>
  <si>
    <t>נפאל</t>
  </si>
  <si>
    <t>סאו טומה ופרינסיפה</t>
  </si>
  <si>
    <t>סודן</t>
  </si>
  <si>
    <t>סומליה</t>
  </si>
  <si>
    <t>סוריה</t>
  </si>
  <si>
    <t>סורינס</t>
  </si>
  <si>
    <t>סיירה ליאון</t>
  </si>
  <si>
    <t>סיישל</t>
  </si>
  <si>
    <t>דרום קוראה</t>
  </si>
  <si>
    <t>סמואה</t>
  </si>
  <si>
    <t>סן מרינו</t>
  </si>
  <si>
    <t>סנגל</t>
  </si>
  <si>
    <t>סנט וינסנט והגרנדינים</t>
  </si>
  <si>
    <t>סנט לושה</t>
  </si>
  <si>
    <t>סנט קיטס ונוויס</t>
  </si>
  <si>
    <t>סקוטלנד</t>
  </si>
  <si>
    <t>סרביה</t>
  </si>
  <si>
    <t>עומאן</t>
  </si>
  <si>
    <t>עיראק</t>
  </si>
  <si>
    <t>ערב הסעודית</t>
  </si>
  <si>
    <t>פולין</t>
  </si>
  <si>
    <t>פורטוגל</t>
  </si>
  <si>
    <t>פיג'י</t>
  </si>
  <si>
    <t>פלאו</t>
  </si>
  <si>
    <t>פפוא - גינאה החדשה</t>
  </si>
  <si>
    <t>פקיסטן</t>
  </si>
  <si>
    <t>פרגוואי</t>
  </si>
  <si>
    <t>צ'אד</t>
  </si>
  <si>
    <t>צ'ילה</t>
  </si>
  <si>
    <t>צ'כיה</t>
  </si>
  <si>
    <t>צפון קוריאה</t>
  </si>
  <si>
    <t>קובה</t>
  </si>
  <si>
    <t>קומורו</t>
  </si>
  <si>
    <t>קוסובו</t>
  </si>
  <si>
    <t>קוסטה ריקה</t>
  </si>
  <si>
    <t>קזחסטן</t>
  </si>
  <si>
    <t>קטר</t>
  </si>
  <si>
    <t>קירגיסטן</t>
  </si>
  <si>
    <t>קיריבט</t>
  </si>
  <si>
    <t>קמבודיה</t>
  </si>
  <si>
    <t>קמרון</t>
  </si>
  <si>
    <t>קרואטיה</t>
  </si>
  <si>
    <t>קריית הווטיקן</t>
  </si>
  <si>
    <t>רואנדה</t>
  </si>
  <si>
    <t>שרי לנקה</t>
  </si>
  <si>
    <t>תאילנד</t>
  </si>
  <si>
    <t>תימן</t>
  </si>
  <si>
    <t>סלובקיה</t>
  </si>
  <si>
    <t>גרנזי איי התעלה</t>
  </si>
  <si>
    <t>נמיביה</t>
  </si>
  <si>
    <t>ארצות שונות</t>
  </si>
  <si>
    <t>כתובת משרד</t>
  </si>
  <si>
    <t>ישוב</t>
  </si>
  <si>
    <t>רחוב</t>
  </si>
  <si>
    <t>מספר בית</t>
  </si>
  <si>
    <t>מיקוד</t>
  </si>
  <si>
    <t>ת.ד</t>
  </si>
  <si>
    <t>מיקוד ת.ד</t>
  </si>
  <si>
    <t>סמל</t>
  </si>
  <si>
    <t>אבו בסמה (אז.תע.)</t>
  </si>
  <si>
    <t>אבו ג'ווייעד (שבט)</t>
  </si>
  <si>
    <t>אבו ג'ועיד</t>
  </si>
  <si>
    <t>אבו גוש</t>
  </si>
  <si>
    <t>אבו סנאן</t>
  </si>
  <si>
    <t>אבו סנאן (אז.תע.)</t>
  </si>
  <si>
    <t>אבו סריחאן</t>
  </si>
  <si>
    <t>אבו סריחאן (שבט)</t>
  </si>
  <si>
    <t>אבו עבדון</t>
  </si>
  <si>
    <t>אבו עבדון (שבט)</t>
  </si>
  <si>
    <t>אבו עמאר</t>
  </si>
  <si>
    <t>אבו עמאר (שבט)</t>
  </si>
  <si>
    <t>אבו עמרה</t>
  </si>
  <si>
    <t>אבו עמרה (שבט)</t>
  </si>
  <si>
    <t>אבו קורינאת (יישוב)</t>
  </si>
  <si>
    <t>אבו קורינאת (שבט)</t>
  </si>
  <si>
    <t>אבו קרינאת</t>
  </si>
  <si>
    <t>אבו קרינאת (אז.תע.)</t>
  </si>
  <si>
    <t>אבו רובייעה (שבט)</t>
  </si>
  <si>
    <t>אבו רוקייק (שבט)</t>
  </si>
  <si>
    <t>אבו רקיק</t>
  </si>
  <si>
    <t>אבטליון</t>
  </si>
  <si>
    <t>אביאל</t>
  </si>
  <si>
    <t>אביבים</t>
  </si>
  <si>
    <t>אביגדור</t>
  </si>
  <si>
    <t>אביחיל</t>
  </si>
  <si>
    <t>אביטל</t>
  </si>
  <si>
    <t>אביעזר</t>
  </si>
  <si>
    <t>אבירים</t>
  </si>
  <si>
    <t>אבן יהודה</t>
  </si>
  <si>
    <t>אבן יצחק (גלעד)</t>
  </si>
  <si>
    <t>אבן יצחק(גלעד) (מיוחד ב')</t>
  </si>
  <si>
    <t>אבן מנחם</t>
  </si>
  <si>
    <t>אבן ספיר</t>
  </si>
  <si>
    <t>אבן שמואל</t>
  </si>
  <si>
    <t>אבני איתן</t>
  </si>
  <si>
    <t>אבני חפץ</t>
  </si>
  <si>
    <t>אבנת</t>
  </si>
  <si>
    <t>אבשלום</t>
  </si>
  <si>
    <t>אבשלום (מפ.אז.)</t>
  </si>
  <si>
    <t>אדורה</t>
  </si>
  <si>
    <t>אדירים</t>
  </si>
  <si>
    <t>אדמית</t>
  </si>
  <si>
    <t>אדרת</t>
  </si>
  <si>
    <t>אודים</t>
  </si>
  <si>
    <t>אודם</t>
  </si>
  <si>
    <t>אוהד</t>
  </si>
  <si>
    <t>אוהלו</t>
  </si>
  <si>
    <t>אום בטין</t>
  </si>
  <si>
    <t>אום בטין (אז.תע.)</t>
  </si>
  <si>
    <t>אומן</t>
  </si>
  <si>
    <t>אומץ</t>
  </si>
  <si>
    <t>אופקים</t>
  </si>
  <si>
    <t>אופקים (אז.תע.)</t>
  </si>
  <si>
    <t>אור הגנוז</t>
  </si>
  <si>
    <t>אור הנר</t>
  </si>
  <si>
    <t>אור יהודה</t>
  </si>
  <si>
    <t>אור עקיבא</t>
  </si>
  <si>
    <t>אורה</t>
  </si>
  <si>
    <t>אורון (מר.תע.)</t>
  </si>
  <si>
    <t>אורות</t>
  </si>
  <si>
    <t>אורטל</t>
  </si>
  <si>
    <t>אורים</t>
  </si>
  <si>
    <t>אורנית</t>
  </si>
  <si>
    <t>אושה</t>
  </si>
  <si>
    <t>אזור</t>
  </si>
  <si>
    <t>אחוה</t>
  </si>
  <si>
    <t>אחוזם</t>
  </si>
  <si>
    <t>אחוזת ברק</t>
  </si>
  <si>
    <t>אחיהוד</t>
  </si>
  <si>
    <t>אחיטוב</t>
  </si>
  <si>
    <t>אחיסמך</t>
  </si>
  <si>
    <t>אחיעזר</t>
  </si>
  <si>
    <t>אטרש</t>
  </si>
  <si>
    <t>אטרש (שבט)</t>
  </si>
  <si>
    <t>איבטין</t>
  </si>
  <si>
    <t>איבים</t>
  </si>
  <si>
    <t>אייל</t>
  </si>
  <si>
    <t>איילת השחר</t>
  </si>
  <si>
    <t>אילון</t>
  </si>
  <si>
    <t>אילון תבור(מר.ת</t>
  </si>
  <si>
    <t>אילות</t>
  </si>
  <si>
    <t>אילניה</t>
  </si>
  <si>
    <t>אילנייה</t>
  </si>
  <si>
    <t>אילת</t>
  </si>
  <si>
    <t>אילת (אז.תע.)</t>
  </si>
  <si>
    <t>איתמר</t>
  </si>
  <si>
    <t>איתמר (אגוז) (תל חיים)</t>
  </si>
  <si>
    <t>איתן</t>
  </si>
  <si>
    <t>איתנים</t>
  </si>
  <si>
    <t>אכסאל</t>
  </si>
  <si>
    <t>אכסאל (אז.תע.)</t>
  </si>
  <si>
    <t>אל סייד</t>
  </si>
  <si>
    <t>אל סייד (אז.תע.)</t>
  </si>
  <si>
    <t>אל -רום</t>
  </si>
  <si>
    <t>אלומה</t>
  </si>
  <si>
    <t>אלומות</t>
  </si>
  <si>
    <t>אלון הגליל</t>
  </si>
  <si>
    <t>אלון מורה</t>
  </si>
  <si>
    <t>אלון שבות</t>
  </si>
  <si>
    <t>אלון שבות -עתיר ידע וטכנ'</t>
  </si>
  <si>
    <t>אלוני אבא</t>
  </si>
  <si>
    <t>אלוני הבשן</t>
  </si>
  <si>
    <t>אלוני יצחק</t>
  </si>
  <si>
    <t>אלונים</t>
  </si>
  <si>
    <t>אליכין</t>
  </si>
  <si>
    <t>אלי-עד</t>
  </si>
  <si>
    <t>אליעד (אלי על)</t>
  </si>
  <si>
    <t>אליפז</t>
  </si>
  <si>
    <t>אליפלט</t>
  </si>
  <si>
    <t>אליקים</t>
  </si>
  <si>
    <t>אלישיב</t>
  </si>
  <si>
    <t>אלישמע</t>
  </si>
  <si>
    <t>אלמגור</t>
  </si>
  <si>
    <t>אלמה</t>
  </si>
  <si>
    <t>אלמוג</t>
  </si>
  <si>
    <t>אלעד</t>
  </si>
  <si>
    <t>אלעזר</t>
  </si>
  <si>
    <t>אלעזר-עתירי ידע וטכנ'</t>
  </si>
  <si>
    <t>אלפי מנשה</t>
  </si>
  <si>
    <t>אלקוש</t>
  </si>
  <si>
    <t>אלקנה</t>
  </si>
  <si>
    <t>אל-רום</t>
  </si>
  <si>
    <t>אם אל-פחם</t>
  </si>
  <si>
    <t>אם אל-פחם (אז.תע.)</t>
  </si>
  <si>
    <t>אם אל-קטוף</t>
  </si>
  <si>
    <t>אמונים</t>
  </si>
  <si>
    <t>אמירים</t>
  </si>
  <si>
    <t>אמן</t>
  </si>
  <si>
    <t>אמנון</t>
  </si>
  <si>
    <t>אמציה</t>
  </si>
  <si>
    <t>אניעם</t>
  </si>
  <si>
    <t>אסד</t>
  </si>
  <si>
    <t>אסד (שבט)</t>
  </si>
  <si>
    <t>אספר</t>
  </si>
  <si>
    <t>אספר - עתיר ידע וטכנ'</t>
  </si>
  <si>
    <t>אעבלין</t>
  </si>
  <si>
    <t>אעצם</t>
  </si>
  <si>
    <t>אעצם (שבט)</t>
  </si>
  <si>
    <t>אפיניש</t>
  </si>
  <si>
    <t>אפיניש (שבט)</t>
  </si>
  <si>
    <t>אפיק</t>
  </si>
  <si>
    <t>אפיק (נחל גולן)</t>
  </si>
  <si>
    <t>אפיקים</t>
  </si>
  <si>
    <t>אפק</t>
  </si>
  <si>
    <t>אפרת</t>
  </si>
  <si>
    <t>אפרת - עתיר ידע וטכנ'</t>
  </si>
  <si>
    <t>ארבל</t>
  </si>
  <si>
    <t>ארגמן</t>
  </si>
  <si>
    <t>ארז</t>
  </si>
  <si>
    <t>ארז (מר.תע.)</t>
  </si>
  <si>
    <t>ארז (קיבוץ)</t>
  </si>
  <si>
    <t>אריאל</t>
  </si>
  <si>
    <t>ארנים</t>
  </si>
  <si>
    <t>אשבול</t>
  </si>
  <si>
    <t>אשבל</t>
  </si>
  <si>
    <t>אשדוד</t>
  </si>
  <si>
    <t>אשדות יעקב (איחוד)</t>
  </si>
  <si>
    <t>אשדות יעקב (מאוחד)</t>
  </si>
  <si>
    <t>אשדות יעקב(אחוד)</t>
  </si>
  <si>
    <t>אשדות יעקב(מאוחד)</t>
  </si>
  <si>
    <t>אשחר</t>
  </si>
  <si>
    <t>אשל הנשיא</t>
  </si>
  <si>
    <t>אשלים</t>
  </si>
  <si>
    <t>אשקלון</t>
  </si>
  <si>
    <t>אשקלון (אז.תע. לא כולל דרומי)</t>
  </si>
  <si>
    <t>אשקלון (אז.תע.דרומי)</t>
  </si>
  <si>
    <t>אשקלון עתירי טכנולוגיה</t>
  </si>
  <si>
    <t>אשרת</t>
  </si>
  <si>
    <t>אשתאול</t>
  </si>
  <si>
    <t>אתגר</t>
  </si>
  <si>
    <t>באר אורה</t>
  </si>
  <si>
    <t>באר טוביה (מושב)</t>
  </si>
  <si>
    <t>באר טוביה (מר.תע.)</t>
  </si>
  <si>
    <t>באר יעקב</t>
  </si>
  <si>
    <t>באר מילכה</t>
  </si>
  <si>
    <t>באר שבע</t>
  </si>
  <si>
    <t>באר שבע (אז.תע.)</t>
  </si>
  <si>
    <t>בארות יצחק</t>
  </si>
  <si>
    <t>בארותיים</t>
  </si>
  <si>
    <t>בארי</t>
  </si>
  <si>
    <t>בוסתן הגליל</t>
  </si>
  <si>
    <t>בועיינה - נוג'יידאת</t>
  </si>
  <si>
    <t>בועיינה - נוג'יידאת (אז.תע.)</t>
  </si>
  <si>
    <t>בועיינה-נוג'ידאת</t>
  </si>
  <si>
    <t>בוקעאתא</t>
  </si>
  <si>
    <t>בורגתה</t>
  </si>
  <si>
    <t>בחן</t>
  </si>
  <si>
    <t>בטחה</t>
  </si>
  <si>
    <t>ביר אל מכסור</t>
  </si>
  <si>
    <t>ביר אל-מכסור</t>
  </si>
  <si>
    <t>ביר הדאג'</t>
  </si>
  <si>
    <t>ביר הדאג' (אז.תע.)</t>
  </si>
  <si>
    <t>ביריה</t>
  </si>
  <si>
    <t>בירייה</t>
  </si>
  <si>
    <t>בית אורן</t>
  </si>
  <si>
    <t>בית אל</t>
  </si>
  <si>
    <t>בית אלעזרי</t>
  </si>
  <si>
    <t>בית אלפא</t>
  </si>
  <si>
    <t>בית אריה</t>
  </si>
  <si>
    <t>בית ברל</t>
  </si>
  <si>
    <t>בית גוברין</t>
  </si>
  <si>
    <t>בית גמליאל</t>
  </si>
  <si>
    <t>בית ג'ן</t>
  </si>
  <si>
    <t>בית דגן</t>
  </si>
  <si>
    <t>בית הגדי</t>
  </si>
  <si>
    <t>בית הלוי</t>
  </si>
  <si>
    <t>בית הלל</t>
  </si>
  <si>
    <t>בית העמק</t>
  </si>
  <si>
    <t>בית הערבה</t>
  </si>
  <si>
    <t>בית השיטה</t>
  </si>
  <si>
    <t>בית זיד</t>
  </si>
  <si>
    <t>בית זית</t>
  </si>
  <si>
    <t>בית זרע</t>
  </si>
  <si>
    <t>בית חורון</t>
  </si>
  <si>
    <t>בית חלקיה</t>
  </si>
  <si>
    <t>בית חנן</t>
  </si>
  <si>
    <t>בית חנניה</t>
  </si>
  <si>
    <t>בית חרות</t>
  </si>
  <si>
    <t>בית חשמונאי</t>
  </si>
  <si>
    <t>בית יהושע</t>
  </si>
  <si>
    <t>בית יוסף</t>
  </si>
  <si>
    <t>בית ינאי</t>
  </si>
  <si>
    <t>בית יצחק-שער חפר</t>
  </si>
  <si>
    <t>בית לחם הגלילית</t>
  </si>
  <si>
    <t>בית מאיר</t>
  </si>
  <si>
    <t>בית נחמיה</t>
  </si>
  <si>
    <t>בית ניר</t>
  </si>
  <si>
    <t>בית נקופה</t>
  </si>
  <si>
    <t>בית עובד</t>
  </si>
  <si>
    <t>בית עזיאל</t>
  </si>
  <si>
    <t>בית עזרא</t>
  </si>
  <si>
    <t>בית עריף</t>
  </si>
  <si>
    <t>בית צבי</t>
  </si>
  <si>
    <t>בית קמה</t>
  </si>
  <si>
    <t>בית קשת</t>
  </si>
  <si>
    <t>בית רבן</t>
  </si>
  <si>
    <t>בית רימון</t>
  </si>
  <si>
    <t>בית שאן</t>
  </si>
  <si>
    <t>בית שאן (אז.תע.)</t>
  </si>
  <si>
    <t>בית שאן (עיר)</t>
  </si>
  <si>
    <t>בית שאן(מפ.אז.)</t>
  </si>
  <si>
    <t>בית שמש</t>
  </si>
  <si>
    <t>בית שערים</t>
  </si>
  <si>
    <t>בית שקמה</t>
  </si>
  <si>
    <t>ביתן אהרן</t>
  </si>
  <si>
    <t>ביתר עילית</t>
  </si>
  <si>
    <t>ביתר עילית-עתיר ידע וטכנ'</t>
  </si>
  <si>
    <t>ביתר עלית</t>
  </si>
  <si>
    <t>בלפוריה</t>
  </si>
  <si>
    <t>בן זכאי</t>
  </si>
  <si>
    <t>בן עמי</t>
  </si>
  <si>
    <t>בן שמן )כפר נער</t>
  </si>
  <si>
    <t>בן שמן (מושב)</t>
  </si>
  <si>
    <t>בן שמן (שיכון)</t>
  </si>
  <si>
    <t>בני ברק</t>
  </si>
  <si>
    <t>בני דרום</t>
  </si>
  <si>
    <t>בני דרור</t>
  </si>
  <si>
    <t>בני יהודה</t>
  </si>
  <si>
    <t>בני יהודה (אז.תע.)</t>
  </si>
  <si>
    <t>בני עטרות</t>
  </si>
  <si>
    <t>בני עי"ש</t>
  </si>
  <si>
    <t>בני ציון</t>
  </si>
  <si>
    <t>בני ראם</t>
  </si>
  <si>
    <t>בניה</t>
  </si>
  <si>
    <t>בנימינה - גבעת עדה</t>
  </si>
  <si>
    <t>בסמ"ה</t>
  </si>
  <si>
    <t>בסמת טבעון</t>
  </si>
  <si>
    <t>בענה (ראה שגור עד-2009)</t>
  </si>
  <si>
    <t>בצרה</t>
  </si>
  <si>
    <t>בצרון</t>
  </si>
  <si>
    <t>בצת</t>
  </si>
  <si>
    <t>בקוע</t>
  </si>
  <si>
    <t>בקעות</t>
  </si>
  <si>
    <t>בר גיורא</t>
  </si>
  <si>
    <t>בר יוחאי</t>
  </si>
  <si>
    <t>בר-און - קדומים (אז.תע.)</t>
  </si>
  <si>
    <t>ברור חיל</t>
  </si>
  <si>
    <t>ברוש</t>
  </si>
  <si>
    <t>ברכה</t>
  </si>
  <si>
    <t>ברכיה</t>
  </si>
  <si>
    <t>בר-לב (אז.תע.)</t>
  </si>
  <si>
    <t>בר-לב (פארק תעשיה) ראה  בר-לב (אז.תע.)</t>
  </si>
  <si>
    <t>ברנר (מר.תע.)</t>
  </si>
  <si>
    <t>ברעם</t>
  </si>
  <si>
    <t>ברק</t>
  </si>
  <si>
    <t>ברקאי</t>
  </si>
  <si>
    <t>ברקן</t>
  </si>
  <si>
    <t>ברקן (מר.תע.)</t>
  </si>
  <si>
    <t>ברקת</t>
  </si>
  <si>
    <t>בת הדר</t>
  </si>
  <si>
    <t>בת חפר</t>
  </si>
  <si>
    <t>בת ים</t>
  </si>
  <si>
    <t>בת עין</t>
  </si>
  <si>
    <t>בת שלמה</t>
  </si>
  <si>
    <t>גאולי תימן (מושב)</t>
  </si>
  <si>
    <t>גאולים</t>
  </si>
  <si>
    <t>גאליה</t>
  </si>
  <si>
    <t>גבולות</t>
  </si>
  <si>
    <t>גבים</t>
  </si>
  <si>
    <t>גבע</t>
  </si>
  <si>
    <t>גבע בנימין</t>
  </si>
  <si>
    <t>גבע כרמל</t>
  </si>
  <si>
    <t>גבעולים</t>
  </si>
  <si>
    <t>גבעון החדשה</t>
  </si>
  <si>
    <t>גבעון החדשה-עתיר ידע וטכ'</t>
  </si>
  <si>
    <t>גבעות בר</t>
  </si>
  <si>
    <t>גבעת אבני</t>
  </si>
  <si>
    <t>גבעת אלה</t>
  </si>
  <si>
    <t>גבעת ברנר</t>
  </si>
  <si>
    <t>גבעת השלשה</t>
  </si>
  <si>
    <t>גבעת זאב</t>
  </si>
  <si>
    <t>גבעת זאב-עתיר ידע וטכנ'</t>
  </si>
  <si>
    <t>גבעת חיים(אחוד)</t>
  </si>
  <si>
    <t>גבעת חיים(מאחד)</t>
  </si>
  <si>
    <t>גבעת חן</t>
  </si>
  <si>
    <t>גבעת יואב</t>
  </si>
  <si>
    <t>גבעת יערים</t>
  </si>
  <si>
    <t>גבעת ישעיהו</t>
  </si>
  <si>
    <t>גבעת כח</t>
  </si>
  <si>
    <t>גבעת ניל'י</t>
  </si>
  <si>
    <t>גבעת עוז</t>
  </si>
  <si>
    <t>גבעת שמואל</t>
  </si>
  <si>
    <t>גבעת שמש</t>
  </si>
  <si>
    <t>גבעת שפירא</t>
  </si>
  <si>
    <t>גבעתי</t>
  </si>
  <si>
    <t>גבעתים</t>
  </si>
  <si>
    <t>גברעם</t>
  </si>
  <si>
    <t>גבת</t>
  </si>
  <si>
    <t>גבתון</t>
  </si>
  <si>
    <t>גדות</t>
  </si>
  <si>
    <t>ג'דידה - מכר</t>
  </si>
  <si>
    <t>ג'דיידה-מכר</t>
  </si>
  <si>
    <t>גדיש</t>
  </si>
  <si>
    <t>גדעונה</t>
  </si>
  <si>
    <t>גדרה</t>
  </si>
  <si>
    <t>ג'ולס</t>
  </si>
  <si>
    <t>ג'ולס (אז.תע.)</t>
  </si>
  <si>
    <t>גונן</t>
  </si>
  <si>
    <t>גורן</t>
  </si>
  <si>
    <t>גורן (אז.תע.)</t>
  </si>
  <si>
    <t>גורנות הגליל</t>
  </si>
  <si>
    <t>גזית</t>
  </si>
  <si>
    <t>גזית (אז.תע.)</t>
  </si>
  <si>
    <t>גזר</t>
  </si>
  <si>
    <t>גיאה</t>
  </si>
  <si>
    <t>גיזו</t>
  </si>
  <si>
    <t>גילון</t>
  </si>
  <si>
    <t>גילת</t>
  </si>
  <si>
    <t>גינוסר</t>
  </si>
  <si>
    <t>גיניגר</t>
  </si>
  <si>
    <t>גיתה</t>
  </si>
  <si>
    <t>גיתית</t>
  </si>
  <si>
    <t>גלאון</t>
  </si>
  <si>
    <t>גלבוע - מבואות גלבוע - חבר (מר.תע.)</t>
  </si>
  <si>
    <t>ג'לגוליה</t>
  </si>
  <si>
    <t>גלגל</t>
  </si>
  <si>
    <t>גליל ים</t>
  </si>
  <si>
    <t>גליל מערבי(מילואות צפון)</t>
  </si>
  <si>
    <t>גלעד (אבן יצחק)</t>
  </si>
  <si>
    <t>גמזו</t>
  </si>
  <si>
    <t>גן הדרום</t>
  </si>
  <si>
    <t>גן השומרון</t>
  </si>
  <si>
    <t>גן חיים</t>
  </si>
  <si>
    <t>גן יאשיה</t>
  </si>
  <si>
    <t>גן יבנה</t>
  </si>
  <si>
    <t>גן נר</t>
  </si>
  <si>
    <t>גן שורק</t>
  </si>
  <si>
    <t>גן שלמה)קב.שילר</t>
  </si>
  <si>
    <t>גן שמואל</t>
  </si>
  <si>
    <t>ג'נאביב</t>
  </si>
  <si>
    <t>ג'נאביב (שבט)</t>
  </si>
  <si>
    <t>גנוסר</t>
  </si>
  <si>
    <t>גנות</t>
  </si>
  <si>
    <t>גנות הדר</t>
  </si>
  <si>
    <t>גני הדר</t>
  </si>
  <si>
    <t>גני יוחנן</t>
  </si>
  <si>
    <t>גני עם</t>
  </si>
  <si>
    <t>גני תקוה</t>
  </si>
  <si>
    <t>גנתון</t>
  </si>
  <si>
    <t>ג'סר א-זרקא</t>
  </si>
  <si>
    <t>געדה (אסיף)</t>
  </si>
  <si>
    <t>געש</t>
  </si>
  <si>
    <t>געתון</t>
  </si>
  <si>
    <t>גפן</t>
  </si>
  <si>
    <t>גרופית</t>
  </si>
  <si>
    <t>גרנות הגליל</t>
  </si>
  <si>
    <t>גרנות(חפר)מפ.א</t>
  </si>
  <si>
    <t>ג'ש (גוש חלב)</t>
  </si>
  <si>
    <t>גשור</t>
  </si>
  <si>
    <t>גשר</t>
  </si>
  <si>
    <t>גשר הזיו</t>
  </si>
  <si>
    <t>ג'ת (עמק עירון) (נוצר מפיצול של באקה - ג'ת)</t>
  </si>
  <si>
    <t>גת (קבוץ)</t>
  </si>
  <si>
    <t>גת רימון</t>
  </si>
  <si>
    <t>גתה</t>
  </si>
  <si>
    <t>דאלית אל-כרמל - עספיא (אז.תע.)</t>
  </si>
  <si>
    <t>דאלית אל-כרמל (מ-2009)</t>
  </si>
  <si>
    <t>דבורה</t>
  </si>
  <si>
    <t>דבוריה</t>
  </si>
  <si>
    <t>דבורייה</t>
  </si>
  <si>
    <t>דבירה</t>
  </si>
  <si>
    <t>דבירה (אז.תע.)</t>
  </si>
  <si>
    <t>דברת</t>
  </si>
  <si>
    <t>דגניה א'</t>
  </si>
  <si>
    <t>דגניה ב'</t>
  </si>
  <si>
    <t>דובב</t>
  </si>
  <si>
    <t>דולב</t>
  </si>
  <si>
    <t>דור</t>
  </si>
  <si>
    <t>דורות</t>
  </si>
  <si>
    <t>דחי</t>
  </si>
  <si>
    <t>דייר חנא</t>
  </si>
  <si>
    <t>דימונה</t>
  </si>
  <si>
    <t>דימונה (אז.תע.)</t>
  </si>
  <si>
    <t>דיר אל-אסד (ראה שגור)</t>
  </si>
  <si>
    <t>דיר אל-אסד (ראה שגור עד 2009)</t>
  </si>
  <si>
    <t>דיר חנא</t>
  </si>
  <si>
    <t>דיר חנא (אז.תע.)</t>
  </si>
  <si>
    <t>דישון</t>
  </si>
  <si>
    <t>דליה</t>
  </si>
  <si>
    <t>דלייה</t>
  </si>
  <si>
    <t>דלתון</t>
  </si>
  <si>
    <t>דלתון (אז.תע.)</t>
  </si>
  <si>
    <t>דמיידה</t>
  </si>
  <si>
    <t>דן</t>
  </si>
  <si>
    <t>דפנה</t>
  </si>
  <si>
    <t>דקל</t>
  </si>
  <si>
    <t>דריג'את (אז.תע.)</t>
  </si>
  <si>
    <t>האון</t>
  </si>
  <si>
    <t>הבונים</t>
  </si>
  <si>
    <t>הגושרים</t>
  </si>
  <si>
    <t>הדר עם</t>
  </si>
  <si>
    <t>הואשלה</t>
  </si>
  <si>
    <t>הוד השרון</t>
  </si>
  <si>
    <t>הודיה</t>
  </si>
  <si>
    <t>הודיות</t>
  </si>
  <si>
    <t>הוואשלה (שבט)</t>
  </si>
  <si>
    <t>הוזייל (שבט)</t>
  </si>
  <si>
    <t>הושעיה</t>
  </si>
  <si>
    <t>הזורע</t>
  </si>
  <si>
    <t>הזורעים</t>
  </si>
  <si>
    <t>הזיל</t>
  </si>
  <si>
    <t>החותרים</t>
  </si>
  <si>
    <t>היוגב</t>
  </si>
  <si>
    <t>הילה</t>
  </si>
  <si>
    <t>המעפיל</t>
  </si>
  <si>
    <t>הסוללים</t>
  </si>
  <si>
    <t>העוגן</t>
  </si>
  <si>
    <t>הר אדר</t>
  </si>
  <si>
    <t>הר אדר - עתיר ידע וטכנ'</t>
  </si>
  <si>
    <t>הר גילה</t>
  </si>
  <si>
    <t>הר גילה - עתיר ידע וטכנ'</t>
  </si>
  <si>
    <t>הר חרמון (מר.תי.)</t>
  </si>
  <si>
    <t>הר עמשא</t>
  </si>
  <si>
    <t>הראל</t>
  </si>
  <si>
    <t>הרדוף</t>
  </si>
  <si>
    <t>הר-טוב(אז.תע.)</t>
  </si>
  <si>
    <t>הרי יהודה(מר.תע)</t>
  </si>
  <si>
    <t>הרצליה</t>
  </si>
  <si>
    <t>הררית</t>
  </si>
  <si>
    <t>ורד יריחו</t>
  </si>
  <si>
    <t>ורדון (מרכז מנס)</t>
  </si>
  <si>
    <t>זבארגה</t>
  </si>
  <si>
    <t>זבארגה (שבט)</t>
  </si>
  <si>
    <t>זבדיאל</t>
  </si>
  <si>
    <t>זוהר</t>
  </si>
  <si>
    <t>זיקים</t>
  </si>
  <si>
    <t>זיתן</t>
  </si>
  <si>
    <t>זכרון יעקב</t>
  </si>
  <si>
    <t>זכריה</t>
  </si>
  <si>
    <t>זמר</t>
  </si>
  <si>
    <t>זמרת</t>
  </si>
  <si>
    <t>זנוח</t>
  </si>
  <si>
    <t>זרועה</t>
  </si>
  <si>
    <t>זרזיר</t>
  </si>
  <si>
    <t>זרזיר (אז.תע.)</t>
  </si>
  <si>
    <t>זרחיה</t>
  </si>
  <si>
    <t>חבצלת השרון</t>
  </si>
  <si>
    <t>חבר</t>
  </si>
  <si>
    <t>חבר (אז.תע.)</t>
  </si>
  <si>
    <t>חג'אג'רה (ראה כעביה-טבאש-חג'אג'רה)</t>
  </si>
  <si>
    <t>חגור</t>
  </si>
  <si>
    <t>חגי</t>
  </si>
  <si>
    <t>חג'יראת(ד'הרה)</t>
  </si>
  <si>
    <t>חגלה</t>
  </si>
  <si>
    <t>חד נס</t>
  </si>
  <si>
    <t>חדיד</t>
  </si>
  <si>
    <t>חד-נס</t>
  </si>
  <si>
    <t>חדרה</t>
  </si>
  <si>
    <t>ח'ואלד</t>
  </si>
  <si>
    <t>ח'ואלד (שבט)</t>
  </si>
  <si>
    <t>חוג'ייראת (ד'הרה) (שבט)</t>
  </si>
  <si>
    <t>חולדה</t>
  </si>
  <si>
    <t>חולון</t>
  </si>
  <si>
    <t>חולית</t>
  </si>
  <si>
    <t>חולתה</t>
  </si>
  <si>
    <t>חוסן</t>
  </si>
  <si>
    <t>חוסניה</t>
  </si>
  <si>
    <t>חוסנייה</t>
  </si>
  <si>
    <t>חופית</t>
  </si>
  <si>
    <t>חוץ לארץ</t>
  </si>
  <si>
    <t>חוקוק</t>
  </si>
  <si>
    <t>חורה</t>
  </si>
  <si>
    <t>חורה (אז.תע.)</t>
  </si>
  <si>
    <t>חורפיש</t>
  </si>
  <si>
    <t>חורשים</t>
  </si>
  <si>
    <t>חות שלם</t>
  </si>
  <si>
    <t>חזון</t>
  </si>
  <si>
    <t>חיבת ציון</t>
  </si>
  <si>
    <t>חיננית</t>
  </si>
  <si>
    <t>חיפה</t>
  </si>
  <si>
    <t>חיפה  עתירי טכנולוגיה</t>
  </si>
  <si>
    <t>חלוץ</t>
  </si>
  <si>
    <t>חלמיש</t>
  </si>
  <si>
    <t>חלמיש (נווה צוף)</t>
  </si>
  <si>
    <t>חלץ</t>
  </si>
  <si>
    <t>חמאם</t>
  </si>
  <si>
    <t>חמד</t>
  </si>
  <si>
    <t>חמדיה</t>
  </si>
  <si>
    <t>חמדת</t>
  </si>
  <si>
    <t>חמדת ימים</t>
  </si>
  <si>
    <t>חמרה</t>
  </si>
  <si>
    <t>חמת גדר (מר.תי.)</t>
  </si>
  <si>
    <t>חניתה</t>
  </si>
  <si>
    <t>חנתון</t>
  </si>
  <si>
    <t>חספין</t>
  </si>
  <si>
    <t>חפץ חיים</t>
  </si>
  <si>
    <t>חפצי-בה</t>
  </si>
  <si>
    <t>חפר(עמק)אז.תע.</t>
  </si>
  <si>
    <t>חצב</t>
  </si>
  <si>
    <t>חצבה</t>
  </si>
  <si>
    <t>חצור הגלילית</t>
  </si>
  <si>
    <t>חצור הגלילית (אז.תע.)</t>
  </si>
  <si>
    <t>חצור-אשדוד</t>
  </si>
  <si>
    <t>חצרות יסף</t>
  </si>
  <si>
    <t>חצרים</t>
  </si>
  <si>
    <t>חרב לאת</t>
  </si>
  <si>
    <t>חרוצים</t>
  </si>
  <si>
    <t>חרות</t>
  </si>
  <si>
    <t>חרמש</t>
  </si>
  <si>
    <t>חרפיש</t>
  </si>
  <si>
    <t>חרשים</t>
  </si>
  <si>
    <t>חשמונאים</t>
  </si>
  <si>
    <t>טבריה</t>
  </si>
  <si>
    <t>טובא-זנגרייה</t>
  </si>
  <si>
    <t>טובה-זנגריה</t>
  </si>
  <si>
    <t>טורעאן</t>
  </si>
  <si>
    <t>טיבה (בעמק)</t>
  </si>
  <si>
    <t>טיבה (שרון)</t>
  </si>
  <si>
    <t>טייבה (בעמק)</t>
  </si>
  <si>
    <t>טירה</t>
  </si>
  <si>
    <t>טירת יהודה</t>
  </si>
  <si>
    <t>טירת כרמל</t>
  </si>
  <si>
    <t>טירת צבי</t>
  </si>
  <si>
    <t>טל שחר</t>
  </si>
  <si>
    <t>טל-אל</t>
  </si>
  <si>
    <t>טללים</t>
  </si>
  <si>
    <t>טלמון</t>
  </si>
  <si>
    <t>טמרה</t>
  </si>
  <si>
    <t>טמרה (יזרעאל)</t>
  </si>
  <si>
    <t>טמרה(אז.תע.)</t>
  </si>
  <si>
    <t>טמרה(גליל מערבי)</t>
  </si>
  <si>
    <t>טנא</t>
  </si>
  <si>
    <t>טפחות</t>
  </si>
  <si>
    <t>טרעאן</t>
  </si>
  <si>
    <t>יאנוח-ג'ת</t>
  </si>
  <si>
    <t>יבול</t>
  </si>
  <si>
    <t>יבנאל</t>
  </si>
  <si>
    <t>יבנה</t>
  </si>
  <si>
    <t>יגור</t>
  </si>
  <si>
    <t>יגל</t>
  </si>
  <si>
    <t>יד בנימין</t>
  </si>
  <si>
    <t>יד השמונה</t>
  </si>
  <si>
    <t>יד חנה</t>
  </si>
  <si>
    <t>יד מרדכי</t>
  </si>
  <si>
    <t>יד נתן</t>
  </si>
  <si>
    <t>יד רמבם</t>
  </si>
  <si>
    <t>ידידה</t>
  </si>
  <si>
    <t>ידידיה</t>
  </si>
  <si>
    <t>יהוד - נווה אפרים</t>
  </si>
  <si>
    <t>יהל</t>
  </si>
  <si>
    <t>יואב(ראם)(מפ.אז</t>
  </si>
  <si>
    <t>יובל</t>
  </si>
  <si>
    <t>יובלים</t>
  </si>
  <si>
    <t>יודפת</t>
  </si>
  <si>
    <t>יונתן</t>
  </si>
  <si>
    <t>יושיביה</t>
  </si>
  <si>
    <t>יזרעאל</t>
  </si>
  <si>
    <t>יזרעאל (מפ.אז.)</t>
  </si>
  <si>
    <t>יזרעאל (קבוץ)</t>
  </si>
  <si>
    <t>יזרעאלים (מר.תע.)</t>
  </si>
  <si>
    <t>יזרעם</t>
  </si>
  <si>
    <t>יחיעם</t>
  </si>
  <si>
    <t>יטבתה</t>
  </si>
  <si>
    <t>ייטב</t>
  </si>
  <si>
    <t>יכיני</t>
  </si>
  <si>
    <t>ים המלח (אז.תע.)</t>
  </si>
  <si>
    <t>ינוב</t>
  </si>
  <si>
    <t>ינון</t>
  </si>
  <si>
    <t>יסוד המעלה</t>
  </si>
  <si>
    <t>יסודות</t>
  </si>
  <si>
    <t>יסעור</t>
  </si>
  <si>
    <t>יעד</t>
  </si>
  <si>
    <t>יעל</t>
  </si>
  <si>
    <t>יעסור (מר.תע.)</t>
  </si>
  <si>
    <t>יעף</t>
  </si>
  <si>
    <t>יערה</t>
  </si>
  <si>
    <t>יפיע</t>
  </si>
  <si>
    <t>יפית</t>
  </si>
  <si>
    <t>יפעת</t>
  </si>
  <si>
    <t>יפתח</t>
  </si>
  <si>
    <t>יצהר</t>
  </si>
  <si>
    <t>יציץ</t>
  </si>
  <si>
    <t>יקום</t>
  </si>
  <si>
    <t>יקום (פארק תעשיתי)</t>
  </si>
  <si>
    <t>יקיר</t>
  </si>
  <si>
    <t>יקנעם (אז.תע.)</t>
  </si>
  <si>
    <t>יקנעם (מושבה)</t>
  </si>
  <si>
    <t>יקנעם עילית</t>
  </si>
  <si>
    <t>יראון</t>
  </si>
  <si>
    <t>ירדנה</t>
  </si>
  <si>
    <t>ירוחם</t>
  </si>
  <si>
    <t>ירוחם (אז.תע.)</t>
  </si>
  <si>
    <t>ירושלים</t>
  </si>
  <si>
    <t>ירושלים -גבעת שאול (אז.תע.)</t>
  </si>
  <si>
    <t>ירושלים- הר חוצבים (אז.תע.)</t>
  </si>
  <si>
    <t>ירושלים עתירי ידע וטכנולו</t>
  </si>
  <si>
    <t>ירושלים-עטרות (אז.תע)</t>
  </si>
  <si>
    <t>ירושלים-תלפיות (אז.תע.)</t>
  </si>
  <si>
    <t>ירחיב</t>
  </si>
  <si>
    <t>ירכא</t>
  </si>
  <si>
    <t>ירכא (אז.תע.)</t>
  </si>
  <si>
    <t>ירקונה</t>
  </si>
  <si>
    <t>ישובים אזור אחר</t>
  </si>
  <si>
    <t>ישובים באזפ א'</t>
  </si>
  <si>
    <t>ישובים באז"פ ב'</t>
  </si>
  <si>
    <t>ישובים בכל הארץ</t>
  </si>
  <si>
    <t>ישע</t>
  </si>
  <si>
    <t>ישעי</t>
  </si>
  <si>
    <t>ישרש</t>
  </si>
  <si>
    <t>יתד</t>
  </si>
  <si>
    <t>כאבול</t>
  </si>
  <si>
    <t>כאוכב אבו אל-היג'א</t>
  </si>
  <si>
    <t>כברי</t>
  </si>
  <si>
    <t>כדורי</t>
  </si>
  <si>
    <t>כדורי (אז.תע.)</t>
  </si>
  <si>
    <t>כדיתה(מ-2009)</t>
  </si>
  <si>
    <t>כוכב השחר</t>
  </si>
  <si>
    <t>כוכב יאיר</t>
  </si>
  <si>
    <t>כוכב יעקב</t>
  </si>
  <si>
    <t>כוכב מיכאל</t>
  </si>
  <si>
    <t>כורזים</t>
  </si>
  <si>
    <t>כחל</t>
  </si>
  <si>
    <t>כחלה</t>
  </si>
  <si>
    <t>כישור</t>
  </si>
  <si>
    <t>כליל</t>
  </si>
  <si>
    <t>כלנית</t>
  </si>
  <si>
    <t>כמאנה</t>
  </si>
  <si>
    <t>כמהין</t>
  </si>
  <si>
    <t>כמון</t>
  </si>
  <si>
    <t>כנות</t>
  </si>
  <si>
    <t>כנף</t>
  </si>
  <si>
    <t>כנרת (מושבה)</t>
  </si>
  <si>
    <t>כנרת (קבוצה)</t>
  </si>
  <si>
    <t>כסופים</t>
  </si>
  <si>
    <t>כסיפה</t>
  </si>
  <si>
    <t>כסלון</t>
  </si>
  <si>
    <t>כסרא-סמיע</t>
  </si>
  <si>
    <t>כעביה-טבאש-חג'אג'רה</t>
  </si>
  <si>
    <t>כפר אביב</t>
  </si>
  <si>
    <t>כפר אדומים</t>
  </si>
  <si>
    <t>כפר אוריה</t>
  </si>
  <si>
    <t>כפר אחים</t>
  </si>
  <si>
    <t>כפר ביאליק</t>
  </si>
  <si>
    <t>כפר בילו</t>
  </si>
  <si>
    <t>כפר בלום</t>
  </si>
  <si>
    <t>כפר בן נון</t>
  </si>
  <si>
    <t>כפר ברא</t>
  </si>
  <si>
    <t>כפר ברוך</t>
  </si>
  <si>
    <t>כפר גדעון</t>
  </si>
  <si>
    <t>כפר גלים</t>
  </si>
  <si>
    <t>כפר גליקסון</t>
  </si>
  <si>
    <t>כפר גלעדי</t>
  </si>
  <si>
    <t>כפר דניאל</t>
  </si>
  <si>
    <t>כפר האורנים</t>
  </si>
  <si>
    <t>כפר החורש</t>
  </si>
  <si>
    <t>כפר המכבי</t>
  </si>
  <si>
    <t>כפר הנגיד</t>
  </si>
  <si>
    <t>כפר הנוער הדתי</t>
  </si>
  <si>
    <t>כפר הנשיא</t>
  </si>
  <si>
    <t>כפר הס</t>
  </si>
  <si>
    <t>כפר הראה</t>
  </si>
  <si>
    <t>כפר הריף</t>
  </si>
  <si>
    <t>כפר ויתקין</t>
  </si>
  <si>
    <t>כפר ורבורג</t>
  </si>
  <si>
    <t>כפר ורדים</t>
  </si>
  <si>
    <t>כפר זוהרים</t>
  </si>
  <si>
    <t>כפר זיתים</t>
  </si>
  <si>
    <t>כפר חבד</t>
  </si>
  <si>
    <t>כפר חושן</t>
  </si>
  <si>
    <t>כפר חושן (ראה ספסופה)</t>
  </si>
  <si>
    <t>כפר חטים</t>
  </si>
  <si>
    <t>כפר חיטים</t>
  </si>
  <si>
    <t>כפר חיים</t>
  </si>
  <si>
    <t>כפר חנניה</t>
  </si>
  <si>
    <t>כפר חסידים א'</t>
  </si>
  <si>
    <t>כפר חסידים ב'</t>
  </si>
  <si>
    <t>כפר חרוב</t>
  </si>
  <si>
    <t>כפר טרומן</t>
  </si>
  <si>
    <t>כפר יאסיף</t>
  </si>
  <si>
    <t>כפר יהושע</t>
  </si>
  <si>
    <t>כפר יונה</t>
  </si>
  <si>
    <t>כפר יחזקאל</t>
  </si>
  <si>
    <t>כפר יעבץ</t>
  </si>
  <si>
    <t>כפר כמא</t>
  </si>
  <si>
    <t>כפר כנא</t>
  </si>
  <si>
    <t>כפר כנא (אז.תע.)</t>
  </si>
  <si>
    <t>כפר מונש</t>
  </si>
  <si>
    <t>כפר מימון</t>
  </si>
  <si>
    <t>כפר מלל</t>
  </si>
  <si>
    <t>כפר מנדא</t>
  </si>
  <si>
    <t>כפר מנחם</t>
  </si>
  <si>
    <t>כפר מסריק</t>
  </si>
  <si>
    <t>כפר מסריק (אז.תע)</t>
  </si>
  <si>
    <t>כפר מצר</t>
  </si>
  <si>
    <t>כפר מרדכי</t>
  </si>
  <si>
    <t>כפר נטר</t>
  </si>
  <si>
    <t>כפר סאלד</t>
  </si>
  <si>
    <t>כפר סבא</t>
  </si>
  <si>
    <t>כפר סילבר</t>
  </si>
  <si>
    <t>כפר סירקין</t>
  </si>
  <si>
    <t>כפר עבודה</t>
  </si>
  <si>
    <t>כפר עזה</t>
  </si>
  <si>
    <t>כפר עציון</t>
  </si>
  <si>
    <t>כפר עציון-עתיר ידע וטכנ'</t>
  </si>
  <si>
    <t>כפר פינס</t>
  </si>
  <si>
    <t>כפר קאסם</t>
  </si>
  <si>
    <t>כפר קיש</t>
  </si>
  <si>
    <t>כפר קרע</t>
  </si>
  <si>
    <t>כפר ראש הניקרה</t>
  </si>
  <si>
    <t>כפר ראש הנקרה</t>
  </si>
  <si>
    <t>כפר רוזנואלד (זרעית)</t>
  </si>
  <si>
    <t>כפר רוזנולד (זרעית)</t>
  </si>
  <si>
    <t>כפר רופין</t>
  </si>
  <si>
    <t>כפר רות</t>
  </si>
  <si>
    <t>כפר שמאי</t>
  </si>
  <si>
    <t>כפר שמואל</t>
  </si>
  <si>
    <t>כפר שמריהו</t>
  </si>
  <si>
    <t>כפר תבור</t>
  </si>
  <si>
    <t>כפר תפוח</t>
  </si>
  <si>
    <t>כרי דשא</t>
  </si>
  <si>
    <t>כרכום</t>
  </si>
  <si>
    <t>כרם בן זמרה</t>
  </si>
  <si>
    <t>כרם יבנה (ישיבה)</t>
  </si>
  <si>
    <t>כרם מהרל</t>
  </si>
  <si>
    <t>כרם שלום</t>
  </si>
  <si>
    <t>כרמי יוסף</t>
  </si>
  <si>
    <t>כרמי צור</t>
  </si>
  <si>
    <t>כרמי צור-עתיר ידע וטכנ'</t>
  </si>
  <si>
    <t>כרמיאל</t>
  </si>
  <si>
    <t>כרמיאל (אז.תע.)</t>
  </si>
  <si>
    <t>כרמיאל (פארק התעשיה)</t>
  </si>
  <si>
    <t>כרמיה</t>
  </si>
  <si>
    <t>כרמים</t>
  </si>
  <si>
    <t>כרמל</t>
  </si>
  <si>
    <t>לבון</t>
  </si>
  <si>
    <t>לבון (אז.תע.)</t>
  </si>
  <si>
    <t>לביא</t>
  </si>
  <si>
    <t>לבנים</t>
  </si>
  <si>
    <t>להב</t>
  </si>
  <si>
    <t>להבות הבשן</t>
  </si>
  <si>
    <t>להבות חביבה</t>
  </si>
  <si>
    <t>להבים</t>
  </si>
  <si>
    <t>להבים(צומת) - עידן הנגב(מר.)</t>
  </si>
  <si>
    <t>לוד</t>
  </si>
  <si>
    <t>לוזית</t>
  </si>
  <si>
    <t>לוחמי הגיטאות</t>
  </si>
  <si>
    <t>לוטם</t>
  </si>
  <si>
    <t>לוטן</t>
  </si>
  <si>
    <t>לטרון</t>
  </si>
  <si>
    <t>לי-און</t>
  </si>
  <si>
    <t>לימן</t>
  </si>
  <si>
    <t>לכיש</t>
  </si>
  <si>
    <t>לפיד</t>
  </si>
  <si>
    <t>לפידות</t>
  </si>
  <si>
    <t>לקיה</t>
  </si>
  <si>
    <t>לשם (מר.תע.)</t>
  </si>
  <si>
    <t>מאור</t>
  </si>
  <si>
    <t>מאיר שפיה</t>
  </si>
  <si>
    <t>מבוא ביתר</t>
  </si>
  <si>
    <t>מבוא דותן</t>
  </si>
  <si>
    <t>מבוא' החרמון)מפ</t>
  </si>
  <si>
    <t>מבוא חורון</t>
  </si>
  <si>
    <t>מבוא חמה</t>
  </si>
  <si>
    <t>מבוא כרמל (אז.תע.)</t>
  </si>
  <si>
    <t>מבוא מודיעים</t>
  </si>
  <si>
    <t>מבואות ים</t>
  </si>
  <si>
    <t>מבואות ירושלים</t>
  </si>
  <si>
    <t>מבועים</t>
  </si>
  <si>
    <t>מבטחים</t>
  </si>
  <si>
    <t>מבקיעים</t>
  </si>
  <si>
    <t>מבשרת ציון</t>
  </si>
  <si>
    <t>מגאר</t>
  </si>
  <si>
    <t>מגאר (אז.תע.)</t>
  </si>
  <si>
    <t>מג'ד אל-כרום</t>
  </si>
  <si>
    <t>מגדים</t>
  </si>
  <si>
    <t>מגדל</t>
  </si>
  <si>
    <t>מגדל העמק</t>
  </si>
  <si>
    <t>מגדל העמק (אז.תע.)</t>
  </si>
  <si>
    <t>מגדל העמק (למעט</t>
  </si>
  <si>
    <t>מגדל עוז</t>
  </si>
  <si>
    <t>מגדל עוז-עתיר ידע וטכ'</t>
  </si>
  <si>
    <t>מג'דל שמס</t>
  </si>
  <si>
    <t>מגדל תפן</t>
  </si>
  <si>
    <t>מגדלים</t>
  </si>
  <si>
    <t>מגידו</t>
  </si>
  <si>
    <t>מגל</t>
  </si>
  <si>
    <t>מגן</t>
  </si>
  <si>
    <t>מגן שאול</t>
  </si>
  <si>
    <t>מגן שאול (אז.תע.)</t>
  </si>
  <si>
    <t>מגשימים</t>
  </si>
  <si>
    <t>מדרך עוז</t>
  </si>
  <si>
    <t>מדרשת בן גוריון</t>
  </si>
  <si>
    <t>מדרשת רופין</t>
  </si>
  <si>
    <t>מודיעין (מר.תע.)</t>
  </si>
  <si>
    <t>מודיעין עילית</t>
  </si>
  <si>
    <t>מודיעין-מכבים-רעות</t>
  </si>
  <si>
    <t>מולדה (אז.תע.)</t>
  </si>
  <si>
    <t>מולדת</t>
  </si>
  <si>
    <t>מוצא עילית</t>
  </si>
  <si>
    <t>מוקייבלה</t>
  </si>
  <si>
    <t>מורן</t>
  </si>
  <si>
    <t>מורשת</t>
  </si>
  <si>
    <t>מזור</t>
  </si>
  <si>
    <t>מזכרת בתיה</t>
  </si>
  <si>
    <t>מזרע</t>
  </si>
  <si>
    <t>מזרעה</t>
  </si>
  <si>
    <t>מחולה</t>
  </si>
  <si>
    <t>מחנה יבור</t>
  </si>
  <si>
    <t>מחנה יתיר</t>
  </si>
  <si>
    <t>מחניים</t>
  </si>
  <si>
    <t>מחנים (קבוץ)</t>
  </si>
  <si>
    <t>מחסיה</t>
  </si>
  <si>
    <t>מטה יהודה (מר.תי.)</t>
  </si>
  <si>
    <t>מטולה</t>
  </si>
  <si>
    <t>מטע</t>
  </si>
  <si>
    <t>מי עמי</t>
  </si>
  <si>
    <t>מיטב</t>
  </si>
  <si>
    <t>מילואות דרום (מפ.אז.)</t>
  </si>
  <si>
    <t>מילואות צפון (אז.תע.)</t>
  </si>
  <si>
    <t>מיסר</t>
  </si>
  <si>
    <t>מיצר</t>
  </si>
  <si>
    <t>מירב</t>
  </si>
  <si>
    <t>מירון</t>
  </si>
  <si>
    <t>מירון (מושב)</t>
  </si>
  <si>
    <t>מישור רתם(מר.תע.)</t>
  </si>
  <si>
    <t>מישר</t>
  </si>
  <si>
    <t>מיתר</t>
  </si>
  <si>
    <t>מכורה</t>
  </si>
  <si>
    <t>מכחול</t>
  </si>
  <si>
    <t>מכחול (אז.תע.)</t>
  </si>
  <si>
    <t>מכמורת</t>
  </si>
  <si>
    <t>מכמנים</t>
  </si>
  <si>
    <t>מכרות תמנע</t>
  </si>
  <si>
    <t>מכתש קטן(מר.תע.)</t>
  </si>
  <si>
    <t>מכתש רמון)מר.תע</t>
  </si>
  <si>
    <t>מלאה</t>
  </si>
  <si>
    <t>מלילות</t>
  </si>
  <si>
    <t>מלכיה</t>
  </si>
  <si>
    <t>מלכייה</t>
  </si>
  <si>
    <t>מלכישוע</t>
  </si>
  <si>
    <t>ממשית (כורנוב)</t>
  </si>
  <si>
    <t>מנוחה</t>
  </si>
  <si>
    <t>מנוף</t>
  </si>
  <si>
    <t>מנות</t>
  </si>
  <si>
    <t>מנחמיה</t>
  </si>
  <si>
    <t>מנרה</t>
  </si>
  <si>
    <t>מנשית זבדה</t>
  </si>
  <si>
    <t>מסד</t>
  </si>
  <si>
    <t>מסדה</t>
  </si>
  <si>
    <t>מסילות</t>
  </si>
  <si>
    <t>מסילת ציון</t>
  </si>
  <si>
    <t>מסלול</t>
  </si>
  <si>
    <t>מסלות</t>
  </si>
  <si>
    <t>מסעדה</t>
  </si>
  <si>
    <t>מסעודין אל-עזאזמה</t>
  </si>
  <si>
    <t>מסעודין אל-עזאזמה (שבט)</t>
  </si>
  <si>
    <t>מעברות</t>
  </si>
  <si>
    <t>מעגלים</t>
  </si>
  <si>
    <t>מעגן</t>
  </si>
  <si>
    <t>מעגן מיכאל</t>
  </si>
  <si>
    <t>מעוז חיים</t>
  </si>
  <si>
    <t>מעון</t>
  </si>
  <si>
    <t>מעונה</t>
  </si>
  <si>
    <t>מעוף</t>
  </si>
  <si>
    <t>מעיין ברוך</t>
  </si>
  <si>
    <t>מעיין חרוד (מר.תי.)</t>
  </si>
  <si>
    <t>מעיליא</t>
  </si>
  <si>
    <t>מעין ברוך</t>
  </si>
  <si>
    <t>מעלה אדומים</t>
  </si>
  <si>
    <t>מעלה אפרים</t>
  </si>
  <si>
    <t>מעלה גלבוע</t>
  </si>
  <si>
    <t>מעלה גמלא</t>
  </si>
  <si>
    <t>מעלה החמישה</t>
  </si>
  <si>
    <t>מעלה לבונה</t>
  </si>
  <si>
    <t>מעלה מכמש</t>
  </si>
  <si>
    <t>מעלה עירון</t>
  </si>
  <si>
    <t>מעלה עמוס</t>
  </si>
  <si>
    <t>מעלה עמוס-עתיר ידע וטכנ'</t>
  </si>
  <si>
    <t>מעלה שומרון</t>
  </si>
  <si>
    <t>מעלות-קורן (פארק תעשיה)</t>
  </si>
  <si>
    <t>מעלות-תרשיחא</t>
  </si>
  <si>
    <t>מעליא</t>
  </si>
  <si>
    <t>מעני אבו חאמד</t>
  </si>
  <si>
    <t>מענית</t>
  </si>
  <si>
    <t>מעש</t>
  </si>
  <si>
    <t>מפלסים</t>
  </si>
  <si>
    <t>מפעלי חבל מעון (מפ.אז.)</t>
  </si>
  <si>
    <t>מפרץ אמנון (מר.תי)</t>
  </si>
  <si>
    <t>מצדה (מר.תי.)</t>
  </si>
  <si>
    <t>מצדות יהודה (יתיר)</t>
  </si>
  <si>
    <t>מצובה</t>
  </si>
  <si>
    <t>מצליח</t>
  </si>
  <si>
    <t>מצפה</t>
  </si>
  <si>
    <t>מצפה אביב</t>
  </si>
  <si>
    <t>מצפה אילן</t>
  </si>
  <si>
    <t>מצפה יריחו</t>
  </si>
  <si>
    <t>מצפה נטופה</t>
  </si>
  <si>
    <t>מצפה רמון</t>
  </si>
  <si>
    <t>מצפה רמון(אז.תע.)</t>
  </si>
  <si>
    <t>מצפה שלם</t>
  </si>
  <si>
    <t>מצר</t>
  </si>
  <si>
    <t>מקוה ישראל</t>
  </si>
  <si>
    <t>מקיבלה</t>
  </si>
  <si>
    <t>מרגליות</t>
  </si>
  <si>
    <t>מרום גולן</t>
  </si>
  <si>
    <t>מרחב עם</t>
  </si>
  <si>
    <t>מרחביה (מושב)</t>
  </si>
  <si>
    <t>מרחביה (קבוץ)</t>
  </si>
  <si>
    <t>מרחביה (קיבוץ)</t>
  </si>
  <si>
    <t>מרחבים(מר.אז.)</t>
  </si>
  <si>
    <t>מרכז שפירא</t>
  </si>
  <si>
    <t>משאבי שדה</t>
  </si>
  <si>
    <t>משאבים (רמת נגב)</t>
  </si>
  <si>
    <t>משגב דב</t>
  </si>
  <si>
    <t>משגב עם</t>
  </si>
  <si>
    <t>משהד</t>
  </si>
  <si>
    <t>משהד (אז.תע.)</t>
  </si>
  <si>
    <t>משואה</t>
  </si>
  <si>
    <t>משואות יצחק</t>
  </si>
  <si>
    <t>משכיות</t>
  </si>
  <si>
    <t>משמר אילון</t>
  </si>
  <si>
    <t>משמר דוד</t>
  </si>
  <si>
    <t>משמר הירדן</t>
  </si>
  <si>
    <t>משמר הנגב</t>
  </si>
  <si>
    <t>משמר העמק</t>
  </si>
  <si>
    <t>משמר השבעה</t>
  </si>
  <si>
    <t>משמר השרון</t>
  </si>
  <si>
    <t>משמרות</t>
  </si>
  <si>
    <t>משמרת</t>
  </si>
  <si>
    <t>משען</t>
  </si>
  <si>
    <t>מתן</t>
  </si>
  <si>
    <t>מתת</t>
  </si>
  <si>
    <t>מתתיהו</t>
  </si>
  <si>
    <t>נאות גולן</t>
  </si>
  <si>
    <t>נאות הכיכר</t>
  </si>
  <si>
    <t>נאות הככר</t>
  </si>
  <si>
    <t>נאות מרדכי</t>
  </si>
  <si>
    <t>נאות סמדר</t>
  </si>
  <si>
    <t>נאות סמדר (שזפון)</t>
  </si>
  <si>
    <t>נאעורה</t>
  </si>
  <si>
    <t>נבטים</t>
  </si>
  <si>
    <t>נגבה</t>
  </si>
  <si>
    <t>נגה</t>
  </si>
  <si>
    <t>נגוהות (ראה נחל נגוהות)</t>
  </si>
  <si>
    <t>נהורה</t>
  </si>
  <si>
    <t>נהלל</t>
  </si>
  <si>
    <t>נהריה</t>
  </si>
  <si>
    <t>נהריה (אז.תע.צפ.)</t>
  </si>
  <si>
    <t>נהריה (ישן)</t>
  </si>
  <si>
    <t>נהרייה</t>
  </si>
  <si>
    <t>נוב</t>
  </si>
  <si>
    <t>נוה אבות</t>
  </si>
  <si>
    <t>נוה אור</t>
  </si>
  <si>
    <t>נוה אטיב</t>
  </si>
  <si>
    <t>נוה אילן</t>
  </si>
  <si>
    <t>נוה איתן</t>
  </si>
  <si>
    <t>נוה דניאל</t>
  </si>
  <si>
    <t>נוה זהר</t>
  </si>
  <si>
    <t>נוה חריף</t>
  </si>
  <si>
    <t>נוה ים</t>
  </si>
  <si>
    <t>נוה ימין</t>
  </si>
  <si>
    <t>נוה ירק</t>
  </si>
  <si>
    <t>נוה מבטח</t>
  </si>
  <si>
    <t>נוה מיכאל</t>
  </si>
  <si>
    <t>נוה שלום</t>
  </si>
  <si>
    <t>נווה אטיב</t>
  </si>
  <si>
    <t>נווה איתן</t>
  </si>
  <si>
    <t>נווה דניאל-עתיר ידע וטכנ'</t>
  </si>
  <si>
    <t>נווה זוהר</t>
  </si>
  <si>
    <t>נווה זיו</t>
  </si>
  <si>
    <t>נווה חריף</t>
  </si>
  <si>
    <t>נוף איילון</t>
  </si>
  <si>
    <t>נופים</t>
  </si>
  <si>
    <t>נופית</t>
  </si>
  <si>
    <t>נוקדים</t>
  </si>
  <si>
    <t>נוקדים - עתיר ידע וטכנ'</t>
  </si>
  <si>
    <t>נורדיה</t>
  </si>
  <si>
    <t>נורית</t>
  </si>
  <si>
    <t>נחושה</t>
  </si>
  <si>
    <t>נח"ל אמתי</t>
  </si>
  <si>
    <t>נח"ל באר מלכה</t>
  </si>
  <si>
    <t>נחל בתרונות</t>
  </si>
  <si>
    <t>נחל גבעות</t>
  </si>
  <si>
    <t>נחל גבעות-עתיר ידע וטכנ'</t>
  </si>
  <si>
    <t>נחל גנת</t>
  </si>
  <si>
    <t>נחל דורן</t>
  </si>
  <si>
    <t>נחל יעלון</t>
  </si>
  <si>
    <t>נח"ל נחושתן</t>
  </si>
  <si>
    <t>נחל נמרוד</t>
  </si>
  <si>
    <t>נחל עוז</t>
  </si>
  <si>
    <t>נחל עין חגלה</t>
  </si>
  <si>
    <t>נחל עירית</t>
  </si>
  <si>
    <t>נחל צורף</t>
  </si>
  <si>
    <t>נחל צין(מר.תע.)</t>
  </si>
  <si>
    <t>נחל שורק(מר.תע.)</t>
  </si>
  <si>
    <t>נחלה</t>
  </si>
  <si>
    <t>נחליאל</t>
  </si>
  <si>
    <t>נחלים</t>
  </si>
  <si>
    <t>נחם</t>
  </si>
  <si>
    <t>נחף</t>
  </si>
  <si>
    <t>נחשולים</t>
  </si>
  <si>
    <t>נחשון</t>
  </si>
  <si>
    <t>נחשונים</t>
  </si>
  <si>
    <t>נטועה</t>
  </si>
  <si>
    <t>נטור</t>
  </si>
  <si>
    <t>נטע</t>
  </si>
  <si>
    <t>נטעים</t>
  </si>
  <si>
    <t>נטף</t>
  </si>
  <si>
    <t>ניין</t>
  </si>
  <si>
    <t>ניל"י</t>
  </si>
  <si>
    <t>ניצן ב'</t>
  </si>
  <si>
    <t>ניצן (ראה דוחן)</t>
  </si>
  <si>
    <t>ניצנה (קהילת חינוך)</t>
  </si>
  <si>
    <t>ניצני סיני</t>
  </si>
  <si>
    <t>ניר אליהו</t>
  </si>
  <si>
    <t>ניר בנים</t>
  </si>
  <si>
    <t>ניר גלים</t>
  </si>
  <si>
    <t>ניר דוד (תל עמל)</t>
  </si>
  <si>
    <t>ניר דוד(תל עמל)</t>
  </si>
  <si>
    <t>ניר חן</t>
  </si>
  <si>
    <t>ניר יפה</t>
  </si>
  <si>
    <t>ניר יצחק</t>
  </si>
  <si>
    <t>ניר ישראל</t>
  </si>
  <si>
    <t>ניר משה</t>
  </si>
  <si>
    <t>ניר עוז</t>
  </si>
  <si>
    <t>ניר עם</t>
  </si>
  <si>
    <t>ניר עציון</t>
  </si>
  <si>
    <t>ניר עקיבא</t>
  </si>
  <si>
    <t>ניר צבי</t>
  </si>
  <si>
    <t>נירים</t>
  </si>
  <si>
    <t>נירית</t>
  </si>
  <si>
    <t>נירן</t>
  </si>
  <si>
    <t>נס הרים</t>
  </si>
  <si>
    <t>נס עמים</t>
  </si>
  <si>
    <t>נס ציונה</t>
  </si>
  <si>
    <t>נעורים</t>
  </si>
  <si>
    <t>נעלה</t>
  </si>
  <si>
    <t>נעם</t>
  </si>
  <si>
    <t>נעם(א.ת.נתיבות,עזתה,מרחב</t>
  </si>
  <si>
    <t>נעמה</t>
  </si>
  <si>
    <t>נען</t>
  </si>
  <si>
    <t>נפך</t>
  </si>
  <si>
    <t>נצאצרה</t>
  </si>
  <si>
    <t>נצאצרה (שבט)</t>
  </si>
  <si>
    <t>נצנה</t>
  </si>
  <si>
    <t>נצני סיני</t>
  </si>
  <si>
    <t>נצני עוז</t>
  </si>
  <si>
    <t>נצנים</t>
  </si>
  <si>
    <t>נצנים (קבוץ)</t>
  </si>
  <si>
    <t>נצר סרני</t>
  </si>
  <si>
    <t>נצרת</t>
  </si>
  <si>
    <t>נצרת (אז.תע.)</t>
  </si>
  <si>
    <t>נצרת עילית</t>
  </si>
  <si>
    <t>נצרת עלית (אז.תע</t>
  </si>
  <si>
    <t>נצרת עלית (אז.תע.)</t>
  </si>
  <si>
    <t>נצרת עלית (למעט</t>
  </si>
  <si>
    <t>נשר</t>
  </si>
  <si>
    <t>נתבג (מר.תע.)</t>
  </si>
  <si>
    <t>נתיב הגדוד</t>
  </si>
  <si>
    <t>נתיב הלה</t>
  </si>
  <si>
    <t>נתיב העשרה</t>
  </si>
  <si>
    <t>נתיב השיירה</t>
  </si>
  <si>
    <t>נתיב השירה</t>
  </si>
  <si>
    <t>נתיבות</t>
  </si>
  <si>
    <t>נתיבות (אז.תע.)</t>
  </si>
  <si>
    <t>נתניה</t>
  </si>
  <si>
    <t>סאג'ור</t>
  </si>
  <si>
    <t>סאסא</t>
  </si>
  <si>
    <t>סביון</t>
  </si>
  <si>
    <t>סגולה</t>
  </si>
  <si>
    <t>סדום</t>
  </si>
  <si>
    <t>סואעד (חמרייה)*</t>
  </si>
  <si>
    <t>סואעד (כמאנה)</t>
  </si>
  <si>
    <t>סואעד (כמאנה) (שבט)</t>
  </si>
  <si>
    <t>סואעד (שויכי חמריה)</t>
  </si>
  <si>
    <t>סולם</t>
  </si>
  <si>
    <t>סוסיה</t>
  </si>
  <si>
    <t>סופה</t>
  </si>
  <si>
    <t>סח'נין</t>
  </si>
  <si>
    <t>סח'נין (אז.תע.)</t>
  </si>
  <si>
    <t>סייד</t>
  </si>
  <si>
    <t>סייד (שבט)</t>
  </si>
  <si>
    <t>סיירים</t>
  </si>
  <si>
    <t>סלמה</t>
  </si>
  <si>
    <t>סלעית</t>
  </si>
  <si>
    <t>סמר</t>
  </si>
  <si>
    <t>סנסנה</t>
  </si>
  <si>
    <t>סעד</t>
  </si>
  <si>
    <t>סער</t>
  </si>
  <si>
    <t>ספיר</t>
  </si>
  <si>
    <t>ספירים פארק תעשיה</t>
  </si>
  <si>
    <t>ספן (מר.תע.)</t>
  </si>
  <si>
    <t>סתריה</t>
  </si>
  <si>
    <t>עבדון</t>
  </si>
  <si>
    <t>עברון</t>
  </si>
  <si>
    <t>עגור</t>
  </si>
  <si>
    <t>ע'ג'ר</t>
  </si>
  <si>
    <t>עד הלום(מר.תע.)</t>
  </si>
  <si>
    <t>עדי</t>
  </si>
  <si>
    <t>עדן</t>
  </si>
  <si>
    <t>עדנים</t>
  </si>
  <si>
    <t>עוזה</t>
  </si>
  <si>
    <t>עוזייר</t>
  </si>
  <si>
    <t>עולש</t>
  </si>
  <si>
    <t>עומר</t>
  </si>
  <si>
    <t>עומר (אז.תע.)</t>
  </si>
  <si>
    <t>עופר</t>
  </si>
  <si>
    <t>עופרים (בית אריה)</t>
  </si>
  <si>
    <t>עוצם</t>
  </si>
  <si>
    <t>עוקבי (בנו עוקבה) (שבט)</t>
  </si>
  <si>
    <t>עזוז</t>
  </si>
  <si>
    <t>עזיר</t>
  </si>
  <si>
    <t>עזר</t>
  </si>
  <si>
    <t>עזריאל</t>
  </si>
  <si>
    <t>עזריה</t>
  </si>
  <si>
    <t>עזריקם</t>
  </si>
  <si>
    <t>עזתה (אז.תע.)</t>
  </si>
  <si>
    <t>עטאוונה (שבט)</t>
  </si>
  <si>
    <t>עטאונה</t>
  </si>
  <si>
    <t>עטרת</t>
  </si>
  <si>
    <t>עידן</t>
  </si>
  <si>
    <t>עיילבון</t>
  </si>
  <si>
    <t>עילבון</t>
  </si>
  <si>
    <t>עילבון (אז.תע.)</t>
  </si>
  <si>
    <t>עילוט</t>
  </si>
  <si>
    <t>עילוט (אז.תע.)</t>
  </si>
  <si>
    <t>עין אילה</t>
  </si>
  <si>
    <t>עין אל-אסד</t>
  </si>
  <si>
    <t>עין בוקק(מר.תי.)</t>
  </si>
  <si>
    <t>עין גב</t>
  </si>
  <si>
    <t>עין גדי</t>
  </si>
  <si>
    <t>עין גדי(מר.תי.)</t>
  </si>
  <si>
    <t>עין דור</t>
  </si>
  <si>
    <t>עין הבשור</t>
  </si>
  <si>
    <t>עין הוד</t>
  </si>
  <si>
    <t>עין החורש</t>
  </si>
  <si>
    <t>עין המפרץ</t>
  </si>
  <si>
    <t>עין הנצי"ב</t>
  </si>
  <si>
    <t>עין הנציב</t>
  </si>
  <si>
    <t>עין העמק</t>
  </si>
  <si>
    <t>עין השופט</t>
  </si>
  <si>
    <t>עין השלושה</t>
  </si>
  <si>
    <t>עין ורד</t>
  </si>
  <si>
    <t>עין זיוון</t>
  </si>
  <si>
    <t>עין חוד</t>
  </si>
  <si>
    <t>עין חצבה</t>
  </si>
  <si>
    <t>עין חרוד (אחוד)</t>
  </si>
  <si>
    <t>עין חרוד (איחוד)</t>
  </si>
  <si>
    <t>עין חרוד (מאוחד)</t>
  </si>
  <si>
    <t>עין חרוד (מאחד)</t>
  </si>
  <si>
    <t>עין יהב</t>
  </si>
  <si>
    <t>עין יעקב</t>
  </si>
  <si>
    <t>עין כמונים</t>
  </si>
  <si>
    <t>עין כרם-ביס חקלאי</t>
  </si>
  <si>
    <t>עין כרמל</t>
  </si>
  <si>
    <t>עין מאהל</t>
  </si>
  <si>
    <t>עין עברונה)מר.ת</t>
  </si>
  <si>
    <t>עין עירון</t>
  </si>
  <si>
    <t>עין צורים</t>
  </si>
  <si>
    <t>עין קיניא</t>
  </si>
  <si>
    <t>עין קנייא</t>
  </si>
  <si>
    <t>עין שמר</t>
  </si>
  <si>
    <t>עין שריד</t>
  </si>
  <si>
    <t>עין תמר</t>
  </si>
  <si>
    <t>עינות</t>
  </si>
  <si>
    <t>עינת</t>
  </si>
  <si>
    <t>עיר אובות</t>
  </si>
  <si>
    <t>עכו</t>
  </si>
  <si>
    <t>עכו (אז.תע.)</t>
  </si>
  <si>
    <t>עכו עתירי טכנולוגיה</t>
  </si>
  <si>
    <t>עלומים</t>
  </si>
  <si>
    <t>עלי</t>
  </si>
  <si>
    <t>עלי זהב</t>
  </si>
  <si>
    <t>עלמה</t>
  </si>
  <si>
    <t>עלמון</t>
  </si>
  <si>
    <t>עמוקה</t>
  </si>
  <si>
    <t>עמור</t>
  </si>
  <si>
    <t>עמינדב</t>
  </si>
  <si>
    <t>עמיעד</t>
  </si>
  <si>
    <t>עמיעוז</t>
  </si>
  <si>
    <t>עמיעז</t>
  </si>
  <si>
    <t>עמיקם</t>
  </si>
  <si>
    <t>עמיר</t>
  </si>
  <si>
    <t>עמנואל</t>
  </si>
  <si>
    <t>עמקה</t>
  </si>
  <si>
    <t>ענב</t>
  </si>
  <si>
    <t>עספיא (מ-2009)</t>
  </si>
  <si>
    <t>עפולה</t>
  </si>
  <si>
    <t>עפולה (אז.תע.)</t>
  </si>
  <si>
    <t>עפולה(למעט אז.תע.)</t>
  </si>
  <si>
    <t>עפרה</t>
  </si>
  <si>
    <t>עץ אפרים</t>
  </si>
  <si>
    <t>עצמון שגב(ראה שגב עד 2009)</t>
  </si>
  <si>
    <t>עקבי(בנו עקבה)</t>
  </si>
  <si>
    <t>עראבה</t>
  </si>
  <si>
    <t>עראבה (אז.תע.)</t>
  </si>
  <si>
    <t>עראמשה</t>
  </si>
  <si>
    <t>עראמשה*</t>
  </si>
  <si>
    <t>עראמשה (שבט)</t>
  </si>
  <si>
    <t>ערב אל נעים</t>
  </si>
  <si>
    <t>ערבה דרומית (מפ.אז)</t>
  </si>
  <si>
    <t>ערד</t>
  </si>
  <si>
    <t>ערד (אז.תע.)</t>
  </si>
  <si>
    <t>ערוגות</t>
  </si>
  <si>
    <t>ערוער (אז.תע.)</t>
  </si>
  <si>
    <t>ערערה</t>
  </si>
  <si>
    <t>ערערה-בנגב</t>
  </si>
  <si>
    <t>ערערה-בנגב(ערוער)</t>
  </si>
  <si>
    <t>עתלית</t>
  </si>
  <si>
    <t>עתניאל</t>
  </si>
  <si>
    <t>פארן</t>
  </si>
  <si>
    <t>פארק שלוחת צבאים (אז.תע.)</t>
  </si>
  <si>
    <t>פדואל</t>
  </si>
  <si>
    <t>פדויים</t>
  </si>
  <si>
    <t>פדיה</t>
  </si>
  <si>
    <t>פוריה עילית</t>
  </si>
  <si>
    <t>פוריה-כפר עבודה</t>
  </si>
  <si>
    <t>פוריה-נוה עובד</t>
  </si>
  <si>
    <t>פוריידיס</t>
  </si>
  <si>
    <t>פורייה - כפר עבודה</t>
  </si>
  <si>
    <t>פורייה - נווה עובד</t>
  </si>
  <si>
    <t>פורייה עילית</t>
  </si>
  <si>
    <t>פורת</t>
  </si>
  <si>
    <t>פטיש</t>
  </si>
  <si>
    <t>פלך</t>
  </si>
  <si>
    <t>פלמחים</t>
  </si>
  <si>
    <t>פני חבר</t>
  </si>
  <si>
    <t>פסגות</t>
  </si>
  <si>
    <t>פסוטה</t>
  </si>
  <si>
    <t>פעמי תשז</t>
  </si>
  <si>
    <t>פצאל</t>
  </si>
  <si>
    <t>פקיעין (בוקייעה)</t>
  </si>
  <si>
    <t>פקיעין (בקיעה)</t>
  </si>
  <si>
    <t>פקיעין חדשה</t>
  </si>
  <si>
    <t>פקיעין-כסרא סמיע (אז.תע.)</t>
  </si>
  <si>
    <t>פרדס חנה-כרכור</t>
  </si>
  <si>
    <t>פרדסיה</t>
  </si>
  <si>
    <t>פרוד</t>
  </si>
  <si>
    <t>פרזון</t>
  </si>
  <si>
    <t>פרי גן</t>
  </si>
  <si>
    <t>פריגן</t>
  </si>
  <si>
    <t>פתח תקוה</t>
  </si>
  <si>
    <t>פתחיה</t>
  </si>
  <si>
    <t>צאלים</t>
  </si>
  <si>
    <t>צביה</t>
  </si>
  <si>
    <t>צבעון</t>
  </si>
  <si>
    <t>צובה</t>
  </si>
  <si>
    <t>צוחר</t>
  </si>
  <si>
    <t>צומת גולני(גליל תחתון מר.תע) קדמת גליל</t>
  </si>
  <si>
    <t>צופיה</t>
  </si>
  <si>
    <t>צופים</t>
  </si>
  <si>
    <t>צופית</t>
  </si>
  <si>
    <t>צופר</t>
  </si>
  <si>
    <t>צוקים</t>
  </si>
  <si>
    <t>צוקים (מחנה בלדד)</t>
  </si>
  <si>
    <t>צור הדסה</t>
  </si>
  <si>
    <t>צור משה</t>
  </si>
  <si>
    <t>צור נתן</t>
  </si>
  <si>
    <t>צוריאל</t>
  </si>
  <si>
    <t>צורית</t>
  </si>
  <si>
    <t>צורן - קדימה</t>
  </si>
  <si>
    <t>צח"ר (אז"ת צפת, חצור, ראש פינה.)</t>
  </si>
  <si>
    <t>צחר (אזת צפת, חצור, ראש פינה.)</t>
  </si>
  <si>
    <t>ציפורי</t>
  </si>
  <si>
    <t>צלפון</t>
  </si>
  <si>
    <t>צמח (מפ.אז.)</t>
  </si>
  <si>
    <t>צנדלה</t>
  </si>
  <si>
    <t>צפורי (מושב)</t>
  </si>
  <si>
    <t>צפורית (מר.תע.)</t>
  </si>
  <si>
    <t>צפריה</t>
  </si>
  <si>
    <t>צפרירים</t>
  </si>
  <si>
    <t>צפת</t>
  </si>
  <si>
    <t>צפת (אז.תע.)</t>
  </si>
  <si>
    <t>צרופה</t>
  </si>
  <si>
    <t>צריפין(מר.תע.)</t>
  </si>
  <si>
    <t>צרעה</t>
  </si>
  <si>
    <t>קבועה</t>
  </si>
  <si>
    <t>קבועה (שבט)</t>
  </si>
  <si>
    <t>קבוצת יבנה</t>
  </si>
  <si>
    <t>קדומים</t>
  </si>
  <si>
    <t>קדיראת א-צאנע</t>
  </si>
  <si>
    <t>קדמה</t>
  </si>
  <si>
    <t>קדמת צבי</t>
  </si>
  <si>
    <t>קדר</t>
  </si>
  <si>
    <t>קדר - עתיר ידע וטכנ'</t>
  </si>
  <si>
    <t>קדרון</t>
  </si>
  <si>
    <t>קדרים</t>
  </si>
  <si>
    <t>קדרים (מר. תע.)</t>
  </si>
  <si>
    <t>קדרים (קיבוץ)</t>
  </si>
  <si>
    <t>קואעין</t>
  </si>
  <si>
    <t>קודייראת א-צאנע (שבט)</t>
  </si>
  <si>
    <t>קוואעין (שבט)</t>
  </si>
  <si>
    <t>קוממיות</t>
  </si>
  <si>
    <t>קורנית</t>
  </si>
  <si>
    <t>קטורה</t>
  </si>
  <si>
    <t>קטורה (אז.תע)</t>
  </si>
  <si>
    <t>קידוחי נפט בנגב</t>
  </si>
  <si>
    <t>קיסריה</t>
  </si>
  <si>
    <t>קיסריה (אז.תע.)</t>
  </si>
  <si>
    <t>קלחים</t>
  </si>
  <si>
    <t>קליה</t>
  </si>
  <si>
    <t>קלנסוה</t>
  </si>
  <si>
    <t>קלע</t>
  </si>
  <si>
    <t>קצר א-סר</t>
  </si>
  <si>
    <t>קצר א-סר (אז.תע.)</t>
  </si>
  <si>
    <t>קצרין</t>
  </si>
  <si>
    <t>קצרין (אז.תע.)</t>
  </si>
  <si>
    <t>קריית ארבע</t>
  </si>
  <si>
    <t>קריית נטפים</t>
  </si>
  <si>
    <t>קריית שמונה</t>
  </si>
  <si>
    <t>קרית אונו</t>
  </si>
  <si>
    <t>קרית ארבע</t>
  </si>
  <si>
    <t>קרית אתא</t>
  </si>
  <si>
    <t>קרית ביאליק</t>
  </si>
  <si>
    <t>קרית גת</t>
  </si>
  <si>
    <t>קרית גת (אז.תע.)</t>
  </si>
  <si>
    <t>קרית טבעון</t>
  </si>
  <si>
    <t>קרית ים</t>
  </si>
  <si>
    <t>קרית יערים</t>
  </si>
  <si>
    <t>קרית יערים (טלזסטון)</t>
  </si>
  <si>
    <t>קרית מוצקין</t>
  </si>
  <si>
    <t>קרית מלאכי - תימורים (אז.תע.)</t>
  </si>
  <si>
    <t>קרית מלאכי עתירי טכנולוגיה</t>
  </si>
  <si>
    <t>קרית נטפים</t>
  </si>
  <si>
    <t>קרית ענבים</t>
  </si>
  <si>
    <t>קרית עקרון</t>
  </si>
  <si>
    <t>קרית שלמה</t>
  </si>
  <si>
    <t>קרית שמונה</t>
  </si>
  <si>
    <t>קרית שמונה-פיתוח גליל עליון(אז.תע)</t>
  </si>
  <si>
    <t>קרני שומרון</t>
  </si>
  <si>
    <t>קשת</t>
  </si>
  <si>
    <t>ראמה</t>
  </si>
  <si>
    <t>ראמה-סאג'ור (אז.תע.)</t>
  </si>
  <si>
    <t>ראס אל-עין</t>
  </si>
  <si>
    <t>ראס על עין</t>
  </si>
  <si>
    <t>ראש העין</t>
  </si>
  <si>
    <t>ראש פינה</t>
  </si>
  <si>
    <t>ראש צורים</t>
  </si>
  <si>
    <t>ראש צורים-עתיר ידע וטכנ'</t>
  </si>
  <si>
    <t>ראשון לציון</t>
  </si>
  <si>
    <t>רבבה</t>
  </si>
  <si>
    <t>רבדים</t>
  </si>
  <si>
    <t>רביבים</t>
  </si>
  <si>
    <t>רביד</t>
  </si>
  <si>
    <t>רגבה</t>
  </si>
  <si>
    <t>רגבים</t>
  </si>
  <si>
    <t>רהט</t>
  </si>
  <si>
    <t>רהט (אז.תע.)</t>
  </si>
  <si>
    <t>רוויה</t>
  </si>
  <si>
    <t>רוחה</t>
  </si>
  <si>
    <t>רוחמה</t>
  </si>
  <si>
    <t>רויה</t>
  </si>
  <si>
    <t>רומאנה</t>
  </si>
  <si>
    <t>רומת היב</t>
  </si>
  <si>
    <t>רומת הייב</t>
  </si>
  <si>
    <t>רועי</t>
  </si>
  <si>
    <t>רותם</t>
  </si>
  <si>
    <t>רותם פארק תעשיה  (תמ"ד)</t>
  </si>
  <si>
    <t>רחובות</t>
  </si>
  <si>
    <t>ריחאניה</t>
  </si>
  <si>
    <t>ריחאנייה</t>
  </si>
  <si>
    <t>ריחן</t>
  </si>
  <si>
    <t>ריינה</t>
  </si>
  <si>
    <t>רימונים</t>
  </si>
  <si>
    <t>רינה</t>
  </si>
  <si>
    <t>רכסים</t>
  </si>
  <si>
    <t>רם און</t>
  </si>
  <si>
    <t>רם-און</t>
  </si>
  <si>
    <t>רמאנה</t>
  </si>
  <si>
    <t>רמונים</t>
  </si>
  <si>
    <t>רמות</t>
  </si>
  <si>
    <t>רמות השבים</t>
  </si>
  <si>
    <t>רמות מאיר</t>
  </si>
  <si>
    <t>רמות מנשה</t>
  </si>
  <si>
    <t>רמות נפתלי</t>
  </si>
  <si>
    <t>רמלה</t>
  </si>
  <si>
    <t>רמת בקע (מר.תע)</t>
  </si>
  <si>
    <t>רמת גן</t>
  </si>
  <si>
    <t>רמת דוד</t>
  </si>
  <si>
    <t>רמת הכובש</t>
  </si>
  <si>
    <t>רמת הנגב (אז.תע)</t>
  </si>
  <si>
    <t>רמת השופט</t>
  </si>
  <si>
    <t>רמת השרון</t>
  </si>
  <si>
    <t>רמת חובב</t>
  </si>
  <si>
    <t>רמת חובב (אז.תע.)</t>
  </si>
  <si>
    <t>רמת יוחנן</t>
  </si>
  <si>
    <t>רמת ישי</t>
  </si>
  <si>
    <t>רמת מגשימים</t>
  </si>
  <si>
    <t>רמת צבי</t>
  </si>
  <si>
    <t>רמת רזיאל</t>
  </si>
  <si>
    <t>רמת רחל</t>
  </si>
  <si>
    <t>רנן</t>
  </si>
  <si>
    <t>רנתיה</t>
  </si>
  <si>
    <t>רעים</t>
  </si>
  <si>
    <t>רעננה</t>
  </si>
  <si>
    <t>רקפת</t>
  </si>
  <si>
    <t>רשפון</t>
  </si>
  <si>
    <t>רשפים</t>
  </si>
  <si>
    <t>רתמים</t>
  </si>
  <si>
    <t>שאטה (כלא)</t>
  </si>
  <si>
    <t>שא-נור</t>
  </si>
  <si>
    <t>שאר ישוב</t>
  </si>
  <si>
    <t>שבי ציון</t>
  </si>
  <si>
    <t>שבי שומרון</t>
  </si>
  <si>
    <t>שבלי</t>
  </si>
  <si>
    <t>שבלי - אום אל-גנם</t>
  </si>
  <si>
    <t>שבלים</t>
  </si>
  <si>
    <t>שגב</t>
  </si>
  <si>
    <t>שגב שלום</t>
  </si>
  <si>
    <t>שגב שלום (אז.תע.)</t>
  </si>
  <si>
    <t>שגב-שלום</t>
  </si>
  <si>
    <t>שגיא 2000 (מפעלי העמק)</t>
  </si>
  <si>
    <t>שדה אילן</t>
  </si>
  <si>
    <t>שדה אליהו</t>
  </si>
  <si>
    <t>שדה אליעזר</t>
  </si>
  <si>
    <t>שדה בוקר</t>
  </si>
  <si>
    <t>שדה דוד</t>
  </si>
  <si>
    <t>שדה ורבורג</t>
  </si>
  <si>
    <t>שדה יואב</t>
  </si>
  <si>
    <t>שדה יעקב</t>
  </si>
  <si>
    <t>שדה יצחק</t>
  </si>
  <si>
    <t>שדה משה</t>
  </si>
  <si>
    <t>שדה נחום</t>
  </si>
  <si>
    <t>שדה נחמיה</t>
  </si>
  <si>
    <t>שדה ניצן</t>
  </si>
  <si>
    <t>שדה עזיהו</t>
  </si>
  <si>
    <t>שדה צבי</t>
  </si>
  <si>
    <t>שדות ים</t>
  </si>
  <si>
    <t>שדות מיכה</t>
  </si>
  <si>
    <t>שדי אברהם</t>
  </si>
  <si>
    <t>שדי חמד</t>
  </si>
  <si>
    <t>שדי תרומות</t>
  </si>
  <si>
    <t>שדמה</t>
  </si>
  <si>
    <t>שדמות דבורה</t>
  </si>
  <si>
    <t>שדמות מחולה</t>
  </si>
  <si>
    <t>שדרות</t>
  </si>
  <si>
    <t>שדרות (אז.תע.)</t>
  </si>
  <si>
    <t>שהם</t>
  </si>
  <si>
    <t>שואבה</t>
  </si>
  <si>
    <t>שובה</t>
  </si>
  <si>
    <t>שובל</t>
  </si>
  <si>
    <t>שומרה</t>
  </si>
  <si>
    <t>שומריה</t>
  </si>
  <si>
    <t>שוקדה</t>
  </si>
  <si>
    <t>שוקת (אז.תע.)</t>
  </si>
  <si>
    <t>שורש</t>
  </si>
  <si>
    <t>שורשים</t>
  </si>
  <si>
    <t>שושנת העמקים (עמידר)</t>
  </si>
  <si>
    <t>שושנת העמקים (רסקו)</t>
  </si>
  <si>
    <t>שזור</t>
  </si>
  <si>
    <t>שחק(אז.תע שקד,חריש,קציר)</t>
  </si>
  <si>
    <t>שחר</t>
  </si>
  <si>
    <t>שחרות</t>
  </si>
  <si>
    <t>שיבולים</t>
  </si>
  <si>
    <t>שיזף</t>
  </si>
  <si>
    <t>שיח' דנון</t>
  </si>
  <si>
    <t>שיטים</t>
  </si>
  <si>
    <t>שיטים (רהא נחל שטים)</t>
  </si>
  <si>
    <t>שייח' דנון</t>
  </si>
  <si>
    <t>שילה</t>
  </si>
  <si>
    <t>שילת</t>
  </si>
  <si>
    <t>שכניה</t>
  </si>
  <si>
    <t>שלהבת (מרכז ספיר)(אז.תע)</t>
  </si>
  <si>
    <t>שלוה</t>
  </si>
  <si>
    <t>שלוחות</t>
  </si>
  <si>
    <t>שלומי</t>
  </si>
  <si>
    <t>שלומי (אז.תע.)</t>
  </si>
  <si>
    <t>שלומית</t>
  </si>
  <si>
    <t>שלי(אז.תע.)</t>
  </si>
  <si>
    <t>שמיר</t>
  </si>
  <si>
    <t>שמעה</t>
  </si>
  <si>
    <t>שמעה (אז.תע.)</t>
  </si>
  <si>
    <t>שמרת</t>
  </si>
  <si>
    <t>שמשית</t>
  </si>
  <si>
    <t>שני</t>
  </si>
  <si>
    <t>שניר</t>
  </si>
  <si>
    <t>שעב</t>
  </si>
  <si>
    <t>שעל</t>
  </si>
  <si>
    <t>שעלבים</t>
  </si>
  <si>
    <t>שער אפרים</t>
  </si>
  <si>
    <t>שער בנימין (אז.תע.)</t>
  </si>
  <si>
    <t>שער הגולן</t>
  </si>
  <si>
    <t>שער הנגב(מפ.אז.)</t>
  </si>
  <si>
    <t>שער העמקים</t>
  </si>
  <si>
    <t>שער מנשה</t>
  </si>
  <si>
    <t>שערי אברהם</t>
  </si>
  <si>
    <t>שערי תקוה</t>
  </si>
  <si>
    <t>שפיים</t>
  </si>
  <si>
    <t>שפיר</t>
  </si>
  <si>
    <t>שפר</t>
  </si>
  <si>
    <t>שפרעם</t>
  </si>
  <si>
    <t>שפרעם (אז.תע.)</t>
  </si>
  <si>
    <t>שקד</t>
  </si>
  <si>
    <t>שקף</t>
  </si>
  <si>
    <t>שרונה</t>
  </si>
  <si>
    <t>שריגים(לי-און)</t>
  </si>
  <si>
    <t>שריד</t>
  </si>
  <si>
    <t>שרשרת</t>
  </si>
  <si>
    <t>שתולה</t>
  </si>
  <si>
    <t>שתולים</t>
  </si>
  <si>
    <t>תאשור</t>
  </si>
  <si>
    <t>תדהר</t>
  </si>
  <si>
    <t>תובל</t>
  </si>
  <si>
    <t>תומר</t>
  </si>
  <si>
    <t>תושיה</t>
  </si>
  <si>
    <t>תושייה</t>
  </si>
  <si>
    <t>תימורים</t>
  </si>
  <si>
    <t>תירוש</t>
  </si>
  <si>
    <t>תל אביב-יפו</t>
  </si>
  <si>
    <t>תל יוסף</t>
  </si>
  <si>
    <t>תל יצחק</t>
  </si>
  <si>
    <t>תל מונד</t>
  </si>
  <si>
    <t>תל עדשים</t>
  </si>
  <si>
    <t>תל עסניה</t>
  </si>
  <si>
    <t>תל קציר</t>
  </si>
  <si>
    <t>תל שבע</t>
  </si>
  <si>
    <t>תל שבע (אז.תע.)</t>
  </si>
  <si>
    <t>תל תאומים</t>
  </si>
  <si>
    <t>תל-חי (מרכז תיירותי)</t>
  </si>
  <si>
    <t>תל-חי (מרכז תעשייתי)</t>
  </si>
  <si>
    <t>תלם</t>
  </si>
  <si>
    <t>תלמי אליהו</t>
  </si>
  <si>
    <t>תלמי אלעזר</t>
  </si>
  <si>
    <t>תלמי ביל"ו</t>
  </si>
  <si>
    <t>תלמי ביל'ו</t>
  </si>
  <si>
    <t>תלמי בילו</t>
  </si>
  <si>
    <t>תלמי יוסף</t>
  </si>
  <si>
    <t>תלמי יחיאל</t>
  </si>
  <si>
    <t>תלמי יפה</t>
  </si>
  <si>
    <t>תלמים</t>
  </si>
  <si>
    <t>תל-מלחתה</t>
  </si>
  <si>
    <t>תמ"ד דימונה(אז.תע.)</t>
  </si>
  <si>
    <t>תמרת</t>
  </si>
  <si>
    <t>תנובות</t>
  </si>
  <si>
    <t>תעוז</t>
  </si>
  <si>
    <t>תפן (אז.תע.)</t>
  </si>
  <si>
    <t>תפרח</t>
  </si>
  <si>
    <t>תקומה</t>
  </si>
  <si>
    <t>תקוע</t>
  </si>
  <si>
    <t>תקוע - עתיר ידע וטכנ'</t>
  </si>
  <si>
    <t>תראבין א-צאנע</t>
  </si>
  <si>
    <t>תראבין א-צאנע (שבט)</t>
  </si>
  <si>
    <t>תרבין (אז.תע.)</t>
  </si>
  <si>
    <t>תרבין א-צאנע</t>
  </si>
  <si>
    <t>תרדיון (אז.תע.)</t>
  </si>
  <si>
    <t>תרום</t>
  </si>
  <si>
    <t>תוספות ל- 1. פרטים כלליים ועלויות</t>
  </si>
  <si>
    <t>סוג בעל מניות</t>
  </si>
  <si>
    <t>יחיד</t>
  </si>
  <si>
    <t>ציבור</t>
  </si>
  <si>
    <t>שאר</t>
  </si>
  <si>
    <t>תאגיד</t>
  </si>
  <si>
    <t>רשימת מדינות ארץ רישום וארץ תושבות (סעיף 0.1) (סעיף 0.6)</t>
  </si>
  <si>
    <t>שם פרטי</t>
  </si>
  <si>
    <t>שם משפחה</t>
  </si>
  <si>
    <t>מעמד התוכנית</t>
  </si>
  <si>
    <t>רשימת ישובים (סעיף 0.1)</t>
  </si>
  <si>
    <t>תא זה יתעדכן אוטומטית</t>
  </si>
  <si>
    <t>(גרסא 2.1 ספטמבר 2016)
מנגנון התמיכות בהפחתת פליטות של גזי חממה
המשרד להגנת הסביבה</t>
  </si>
  <si>
    <t>סה"כ שנות הפחתה:</t>
  </si>
  <si>
    <t xml:space="preserve">
(כמות החשמל המיוצרת בשנה יכולה להיות מחושבת על בסיס הפרמטרים הנ"ל או באמצעות מודל חיצוני)</t>
  </si>
  <si>
    <t>חובה למילוי לצורך בדיקת הבקשה ותיקופה:</t>
  </si>
  <si>
    <t>פליטות טרם הטמעת הפרויקט (tCO2e)</t>
  </si>
  <si>
    <t>צריכת אנרגיה טרם הטמעת הפרויקט (KWh)</t>
  </si>
  <si>
    <t>רשימת אסמכתאות קבילות</t>
  </si>
  <si>
    <t>מפרט טכני</t>
  </si>
  <si>
    <t>כתב כמויות/הצעת מחיר/חוזה התקשרות</t>
  </si>
  <si>
    <t>תוצאות מדידה</t>
  </si>
  <si>
    <t>סקר אנרגיה</t>
  </si>
  <si>
    <t>יש להזין את שם האתר וכמות החשמל העתידה להיות מיוצרת לשנה.</t>
  </si>
  <si>
    <t xml:space="preserve"> שימוש במודל ממוחשב אופציונאלי, נא לצרף פלט (עד 10 אתרים)</t>
  </si>
  <si>
    <t>צירוף תוכנית עסקית לפרויקט</t>
  </si>
  <si>
    <t>מאשר</t>
  </si>
  <si>
    <t>לא מאשר</t>
  </si>
  <si>
    <t>היקף ייצור (לדוגמא, במידה ומדובר בקירור תהליכי)</t>
  </si>
  <si>
    <t>הוצאה על אנרגיה (₪)</t>
  </si>
  <si>
    <r>
      <t xml:space="preserve">אסמכתאות מצורפות
</t>
    </r>
    <r>
      <rPr>
        <i/>
        <sz val="11"/>
        <rFont val="Arial"/>
        <family val="2"/>
        <scheme val="minor"/>
      </rPr>
      <t xml:space="preserve">נא לפרט אילו אסמכתאות צורפו </t>
    </r>
  </si>
  <si>
    <r>
      <t>תיאור תוכנית הניטור והמדידה של הפרויקט (י</t>
    </r>
    <r>
      <rPr>
        <b/>
        <sz val="11"/>
        <rFont val="Arial"/>
        <family val="2"/>
        <scheme val="minor"/>
      </rPr>
      <t>ש לפרט תכנית ניטור עבור כל אתר</t>
    </r>
    <r>
      <rPr>
        <sz val="11"/>
        <rFont val="Arial"/>
        <family val="2"/>
        <scheme val="minor"/>
      </rPr>
      <t>):</t>
    </r>
  </si>
  <si>
    <r>
      <t xml:space="preserve">כמות חשמל המיוצרת בשנה
</t>
    </r>
    <r>
      <rPr>
        <sz val="11"/>
        <rFont val="Arial"/>
        <family val="2"/>
        <scheme val="minor"/>
      </rPr>
      <t xml:space="preserve"> (</t>
    </r>
    <r>
      <rPr>
        <i/>
        <sz val="11"/>
        <rFont val="Arial"/>
        <family val="2"/>
        <scheme val="minor"/>
      </rPr>
      <t>kWh)</t>
    </r>
  </si>
  <si>
    <r>
      <t xml:space="preserve">שעות פעילות בשנה
</t>
    </r>
    <r>
      <rPr>
        <sz val="11"/>
        <rFont val="Arial"/>
        <family val="2"/>
        <scheme val="minor"/>
      </rPr>
      <t>(</t>
    </r>
    <r>
      <rPr>
        <i/>
        <sz val="11"/>
        <rFont val="Arial"/>
        <family val="2"/>
        <scheme val="minor"/>
      </rPr>
      <t>h)</t>
    </r>
  </si>
  <si>
    <r>
      <t xml:space="preserve">כמות חשמל מיוצרת 
</t>
    </r>
    <r>
      <rPr>
        <sz val="11"/>
        <rFont val="Arial"/>
        <family val="2"/>
        <scheme val="minor"/>
      </rPr>
      <t xml:space="preserve">לפי נתונים  שהזין היזם בטבלה F27 -H38  </t>
    </r>
    <r>
      <rPr>
        <b/>
        <sz val="11"/>
        <rFont val="Arial"/>
        <family val="2"/>
        <scheme val="minor"/>
      </rPr>
      <t xml:space="preserve">
 (kWh)</t>
    </r>
  </si>
  <si>
    <r>
      <rPr>
        <i/>
        <u/>
        <sz val="11"/>
        <rFont val="Arial"/>
        <family val="2"/>
        <scheme val="minor"/>
      </rPr>
      <t>להלן מוצגת דוגמא בלבד</t>
    </r>
    <r>
      <rPr>
        <i/>
        <sz val="11"/>
        <rFont val="Arial"/>
        <family val="2"/>
        <scheme val="minor"/>
      </rPr>
      <t>:
במהלך חיי הפרויקט ינוטר כמות ייצור חשמל- יותקן מונה חשמל לניטור ייצור החשמל של הפאנלים בלבד (בכל אתר).
מונה החשמל יקרא אחת לחודש על ידי אחראי תחזוקה של החברה ונתוני המדידה ירשמו בקובץ ייעודי לפי אתרים.
להסבר מפורט למילוי תוכנית הניטור יש לפנות למסמך הקווים המנחים.</t>
    </r>
  </si>
  <si>
    <r>
      <t xml:space="preserve">דיווח לתקופות ניטור 1-3
</t>
    </r>
    <r>
      <rPr>
        <i/>
        <sz val="20"/>
        <rFont val="Arial"/>
        <family val="2"/>
        <scheme val="minor"/>
      </rPr>
      <t>לשימוש לאחר הטמעת הפרויקט בלבד</t>
    </r>
    <r>
      <rPr>
        <b/>
        <u/>
        <sz val="20"/>
        <rFont val="Arial"/>
        <family val="2"/>
        <scheme val="minor"/>
      </rPr>
      <t xml:space="preserve">
</t>
    </r>
  </si>
  <si>
    <r>
      <t xml:space="preserve">כמות חשמל מיוצרת בשנה
</t>
    </r>
    <r>
      <rPr>
        <i/>
        <sz val="11"/>
        <rFont val="Arial"/>
        <family val="2"/>
        <scheme val="minor"/>
      </rPr>
      <t>kWh</t>
    </r>
  </si>
  <si>
    <r>
      <rPr>
        <b/>
        <sz val="11"/>
        <rFont val="Arial"/>
        <family val="2"/>
        <scheme val="minor"/>
      </rPr>
      <t>מקור</t>
    </r>
    <r>
      <rPr>
        <sz val="11"/>
        <rFont val="Arial"/>
        <family val="2"/>
        <scheme val="minor"/>
      </rPr>
      <t>: http://www.preciseconversions.com/Energy.aspx</t>
    </r>
  </si>
  <si>
    <r>
      <rPr>
        <b/>
        <sz val="11"/>
        <rFont val="Arial"/>
        <family val="2"/>
        <scheme val="minor"/>
      </rPr>
      <t>מקור</t>
    </r>
    <r>
      <rPr>
        <sz val="11"/>
        <rFont val="Arial"/>
        <family val="2"/>
        <scheme val="minor"/>
      </rPr>
      <t>: http://www.convertunits.com/from/kilowatt-hours/to/TJ</t>
    </r>
  </si>
  <si>
    <r>
      <t xml:space="preserve">שטח לייצור חשמל
</t>
    </r>
    <r>
      <rPr>
        <sz val="11"/>
        <rFont val="Arial"/>
        <family val="2"/>
        <scheme val="minor"/>
      </rPr>
      <t>(</t>
    </r>
    <r>
      <rPr>
        <i/>
        <sz val="11"/>
        <rFont val="Arial"/>
        <family val="2"/>
        <scheme val="minor"/>
      </rPr>
      <t>m2)
שטח נטו, השטח המכוסה</t>
    </r>
  </si>
  <si>
    <r>
      <t>הספק המערכת למטר מרובע</t>
    </r>
    <r>
      <rPr>
        <sz val="11"/>
        <rFont val="Arial"/>
        <family val="2"/>
        <scheme val="minor"/>
      </rPr>
      <t xml:space="preserve">
(</t>
    </r>
    <r>
      <rPr>
        <i/>
        <sz val="11"/>
        <rFont val="Arial"/>
        <family val="2"/>
        <scheme val="minor"/>
      </rPr>
      <t>kW/m2)</t>
    </r>
  </si>
  <si>
    <t>שימו לב: במידה ולא צורפו אסמכתאות מתאימות, הועדה רשאית להחמיר בבדיקה, או לא לבדוק את הבקשה- דוגמאות לאסמכתאות ניתן למצוא בגיליון "הנחיות".</t>
  </si>
  <si>
    <t>סוג היזם</t>
  </si>
  <si>
    <t>חברת אסקו</t>
  </si>
  <si>
    <t>יזם עצמאי שאינו חברת אסקו (לרבות עסקים, רשויות וכל גוף זכאי אחר).</t>
  </si>
  <si>
    <t>נא לציין את סוג היזם:</t>
  </si>
  <si>
    <t>נא לאשר כי היזם רשום במרשם חברות האסקו במשרד האנרגיה.</t>
  </si>
  <si>
    <t>רישום במרשם חברות האסקו במשרד האנרגיה</t>
  </si>
  <si>
    <t>1.7</t>
  </si>
  <si>
    <t>הקמה</t>
  </si>
  <si>
    <t>הרחבה</t>
  </si>
  <si>
    <t>שיפוץ מלונות</t>
  </si>
  <si>
    <t>העתקה</t>
  </si>
  <si>
    <t>קבוע</t>
  </si>
  <si>
    <t>ענף</t>
  </si>
  <si>
    <t>אגודה שיתופית</t>
  </si>
  <si>
    <t>אגודה שיתופית חקלאית בע"מ</t>
  </si>
  <si>
    <t>חברה נוכרית רשומה בישראל</t>
  </si>
  <si>
    <t>עוסק מורשה</t>
  </si>
  <si>
    <t>שותפות חוץ רשומה בישראל</t>
  </si>
  <si>
    <t>שותפות רשומה לא מוגבלת</t>
  </si>
  <si>
    <t>שותפות רשומה מוגבלת</t>
  </si>
  <si>
    <t>תאגיד פיקטיבי</t>
  </si>
  <si>
    <t>תאגיד שהוקם לפי צו ממשלתי</t>
  </si>
  <si>
    <t>גזבר</t>
  </si>
  <si>
    <t>חשב/ת</t>
  </si>
  <si>
    <t>יועץ</t>
  </si>
  <si>
    <t>יו"ר</t>
  </si>
  <si>
    <t>מהנדס/ת</t>
  </si>
  <si>
    <t>מנהל</t>
  </si>
  <si>
    <t>מנהל/ת חשבונות</t>
  </si>
  <si>
    <t>מנהל/ת כספים</t>
  </si>
  <si>
    <t>מנהל/ת פיתוח</t>
  </si>
  <si>
    <t>מנהל/ת שיווק</t>
  </si>
  <si>
    <t>משנה למנכ"ל</t>
  </si>
  <si>
    <t>נשיא</t>
  </si>
  <si>
    <t>סמנכ"ל</t>
  </si>
  <si>
    <t>סמנכ"ל/ית כספים</t>
  </si>
  <si>
    <t>עו"ד</t>
  </si>
  <si>
    <t>פקידה</t>
  </si>
  <si>
    <t>רו"ח</t>
  </si>
  <si>
    <t>תואר</t>
  </si>
  <si>
    <t>גברת</t>
  </si>
  <si>
    <t>מר</t>
  </si>
  <si>
    <t>מגזר</t>
  </si>
  <si>
    <t>מגזר מוניציפאלי</t>
  </si>
  <si>
    <t>מגזר מסחר ושירותים</t>
  </si>
  <si>
    <t>מגזר תחבורה</t>
  </si>
  <si>
    <t>מגזר תעשייתי וחקלאי</t>
  </si>
  <si>
    <t>מתודולוגית חישוב</t>
  </si>
  <si>
    <t>AMS-I.C</t>
  </si>
  <si>
    <t>AMS-II.C</t>
  </si>
  <si>
    <t>AMS-II.D</t>
  </si>
  <si>
    <t>AMS-II.E</t>
  </si>
  <si>
    <t>AMS-II.I.</t>
  </si>
  <si>
    <t>AMS-III.AE</t>
  </si>
  <si>
    <t>AMS-III.A.O</t>
  </si>
  <si>
    <t>AMS-III.C</t>
  </si>
  <si>
    <t>AMS-III.D</t>
  </si>
  <si>
    <t>AMS-III.E</t>
  </si>
  <si>
    <t>AMS-III.G</t>
  </si>
  <si>
    <t>AMS-III.H</t>
  </si>
  <si>
    <t>AMS-III.S</t>
  </si>
  <si>
    <t>AMS-II.K</t>
  </si>
  <si>
    <t>AM0056</t>
  </si>
  <si>
    <t>AM0060</t>
  </si>
  <si>
    <t>תעודת זהות (9 ספרות)</t>
  </si>
  <si>
    <t>גידולים צמחיים</t>
  </si>
  <si>
    <t>ייעור וכריתת עצים</t>
  </si>
  <si>
    <t>דיג וחקלאות מים</t>
  </si>
  <si>
    <t>גידול בעלי חיים, ציד ופעילויות נלוות</t>
  </si>
  <si>
    <t>כריית פחם ופחם חום</t>
  </si>
  <si>
    <t>הפקת נפט גולמי וגז טבעי</t>
  </si>
  <si>
    <t>כריית עפרות מתכת</t>
  </si>
  <si>
    <t>סוגים אחרים של כרייה וחציבה</t>
  </si>
  <si>
    <t>פעילויות עזר לכרייה</t>
  </si>
  <si>
    <t>ייצור מוצרי מזון</t>
  </si>
  <si>
    <t>ייצור משקאות</t>
  </si>
  <si>
    <t>ייצור מוצרי טבק</t>
  </si>
  <si>
    <t>ייצור טקסטיל</t>
  </si>
  <si>
    <t>ייצור מוצרי הלבשה</t>
  </si>
  <si>
    <t>ייצור ועיבוד של מוצרי עור ושל אביזרים נלווים</t>
  </si>
  <si>
    <t>ייצור מוצרי עץ ומוצרי עץ ושעם, פרט לרהיטים; ייצור מוצרי קש ומוצרים מחומרי קליעה</t>
  </si>
  <si>
    <t xml:space="preserve">ייצור נייר ומוצריו </t>
  </si>
  <si>
    <t>הדפסה ושכפול של חומר תקשורתי מוקלט</t>
  </si>
  <si>
    <t>ייצור מוצרי נפט מזוקק</t>
  </si>
  <si>
    <t>ייצור כימיקלים ומוצריהם</t>
  </si>
  <si>
    <t>ייצור תרופות, כולל תרופות הומאופתיות</t>
  </si>
  <si>
    <t xml:space="preserve">ייצור מוצרי גומי ופלסטיק </t>
  </si>
  <si>
    <t>ייצור מוצרים אחרים על בסיס מינרלים אל-מתכתיים</t>
  </si>
  <si>
    <t>תעשיית מתכות בסיסיות</t>
  </si>
  <si>
    <t>ייצור מוצרי מתכת בהרכבה, פרט למכונות ולציוד</t>
  </si>
  <si>
    <t>ייצור מחשבים, מכשור אלקטרוני ואופטי</t>
  </si>
  <si>
    <t>ייצור ציוד חשמלי</t>
  </si>
  <si>
    <t>ייצור מכונות וציוד לנמ"א</t>
  </si>
  <si>
    <t xml:space="preserve">ייצור כלי רכב מנועיים ונגררים </t>
  </si>
  <si>
    <t>ייצור כלי תחבורה והובלה אחרים</t>
  </si>
  <si>
    <t>ייצור רהיטים</t>
  </si>
  <si>
    <t>ענפי ייצור אחרים</t>
  </si>
  <si>
    <t>תיקון, תחזוקה והתקנה של מכונות וציוד</t>
  </si>
  <si>
    <t>עיבוד יהלומים</t>
  </si>
  <si>
    <t>אספקת חשמל, גז, קיטור ומיזוג אוויר (קירור)</t>
  </si>
  <si>
    <t>אגירת מים, טיפול ואספקה</t>
  </si>
  <si>
    <t>שירותי ביוב</t>
  </si>
  <si>
    <t>איסוף, טיפול וסילוק של אשפה ופסולת; מחזור (והשבה) של חומרים</t>
  </si>
  <si>
    <t>שירותי טיהור ושירותים אחרים לטיפול בפסולת</t>
  </si>
  <si>
    <t>בניית מבנים ובניינים</t>
  </si>
  <si>
    <t xml:space="preserve">עבודות הנדסה אזרחית </t>
  </si>
  <si>
    <t xml:space="preserve">עבודות בנייה מיוחדות </t>
  </si>
  <si>
    <t>מסחר סיטוני וקמעוני בכלי רכב מנועיים ובאופנועים ותיקונם</t>
  </si>
  <si>
    <t>מסחר סיטוני, פרט לכלי רכב מנועיים ולאופנועים</t>
  </si>
  <si>
    <t>מכירה קמעונית, פרט לכלי רכב מנועיים ולאופנועים</t>
  </si>
  <si>
    <t>הובלה יבשתית והובלה באמצעות קווי צינורות</t>
  </si>
  <si>
    <t>הובלה ימית</t>
  </si>
  <si>
    <t>הובלה אווירית</t>
  </si>
  <si>
    <t>אחסנה ושירותי עזר לתחבורה</t>
  </si>
  <si>
    <t>שירותי דואר ובלדרות</t>
  </si>
  <si>
    <t>שירותי אירוח</t>
  </si>
  <si>
    <t xml:space="preserve">שירותי מזון ומשקאות </t>
  </si>
  <si>
    <t>הוצאה לאור</t>
  </si>
  <si>
    <t xml:space="preserve">הפקה, פוסט-פרודקשן והפצה של סרטי קולנוע, סרטי וידאו, תכניות טלוויזיה, הקלטה
 והוצאה לאור של קול ומוזיקה </t>
  </si>
  <si>
    <t>שידור תכניות רדיו וטלוויזיה</t>
  </si>
  <si>
    <t>שירותי תקשורת</t>
  </si>
  <si>
    <t>תכנות מחשבים, ייעוץ בתחום המחשבים ושירותים נלווים אחרים</t>
  </si>
  <si>
    <t>שירותי מידע</t>
  </si>
  <si>
    <t>שירותים פיננסיים, פרט לביטוח ולקרנות פנסיה</t>
  </si>
  <si>
    <t>ביטוח, ביטוח משנה וקרנות פנסיה, פרט לביטוח לאומי חובה</t>
  </si>
  <si>
    <t>פעילויות עזר הנלוות לשירותים פיננסיים ולשירותי ביטוח</t>
  </si>
  <si>
    <t>פעילויות בנדל"ן</t>
  </si>
  <si>
    <t>שירותים משפטיים ושירותי חשבונאות</t>
  </si>
  <si>
    <t>שירותי משרדים ראשיים; שירותי ייעוץ ניהולי</t>
  </si>
  <si>
    <t>שירותי אדריכלות והנדסה; בדיקות טכניות וניתוח נתונים טכניים</t>
  </si>
  <si>
    <t>מחקר מדעי ופיתוח</t>
  </si>
  <si>
    <t>פרסום וחקר שווקים</t>
  </si>
  <si>
    <t>סוגים אחרים של שירותים מקצועיים, מדעיים וטכניים</t>
  </si>
  <si>
    <t>שירותים וטרינריים</t>
  </si>
  <si>
    <t>שירותי השכרה והחכרה</t>
  </si>
  <si>
    <t>שירותי תעסוקה</t>
  </si>
  <si>
    <t>פעילויות של סוכנויות נסיעות, מארגני טיולים, הזמנות ושירותים נלווים</t>
  </si>
  <si>
    <t>שירותי שמירה, אבטחה וחקירה</t>
  </si>
  <si>
    <t>חימום וקירור מים</t>
  </si>
  <si>
    <t>מונה חשמל מסוג XXX של חברת YYY</t>
  </si>
  <si>
    <t>רציף</t>
  </si>
  <si>
    <t>מקל"ש</t>
  </si>
  <si>
    <t>מד ספיקה מסוג XXX של חברת YYY</t>
  </si>
  <si>
    <t>צריכת חשמל - דוגמא בלבד:</t>
  </si>
  <si>
    <t>הערכת צריכת אנרגיה צפויה</t>
  </si>
  <si>
    <t>לא רשום</t>
  </si>
  <si>
    <t>סיכום הפחתת פליטות ממקורות חשמל בלבד (קוט"ש)</t>
  </si>
  <si>
    <t>סה"כ הפחתת צריכת אנרגיה צפויה בשנה ממקורות חשמל בלבד (KWh)</t>
  </si>
  <si>
    <t>סה"כ הפחתת צריכת אנרגיה צפויה כתוצאה מהפרויקט ממקורות חשמל בלבד (KWh)</t>
  </si>
  <si>
    <t>אישור AHRI/ EUROVENT</t>
  </si>
  <si>
    <t>הערכת מהנדס לרבות תיקוף החישוב</t>
  </si>
  <si>
    <t>לוחית ע"ג היחידה (Name Plate)</t>
  </si>
  <si>
    <t>משאבות</t>
  </si>
  <si>
    <t>מדחסים</t>
  </si>
  <si>
    <t>הערכת צריכת אנרגיה של מערכת המשאבות</t>
  </si>
  <si>
    <t>א. ניטור של צריכת החשמל של מערכת המשאבות בלבד. ניתן לנטר את צריכת החשמל של כל משאבה בנפרד או את הצריכה של כלל המשאבות הנכללות בפרויקט.</t>
  </si>
  <si>
    <t>חישובי משאבות</t>
  </si>
  <si>
    <t>חישוב פליטות בסיס</t>
  </si>
  <si>
    <t>משאבה</t>
  </si>
  <si>
    <t>משאבה 1</t>
  </si>
  <si>
    <t>משאבה 2</t>
  </si>
  <si>
    <t>משאבה 3</t>
  </si>
  <si>
    <t>משאבה 4</t>
  </si>
  <si>
    <t>משאבה 5</t>
  </si>
  <si>
    <t>נקודות עבודה</t>
  </si>
  <si>
    <t>צריכת חשמל שנתית של כל משאבה (KWh)</t>
  </si>
  <si>
    <t>צריכת חשמל שנתית בנקודות עבודה (KWh)</t>
  </si>
  <si>
    <t>9.6.1</t>
  </si>
  <si>
    <t>9.6.2</t>
  </si>
  <si>
    <t>9.6.3</t>
  </si>
  <si>
    <t>9.7.1</t>
  </si>
  <si>
    <t>9.7.2</t>
  </si>
  <si>
    <t>9.7.3</t>
  </si>
  <si>
    <t>9.8.1</t>
  </si>
  <si>
    <t>9.8.2</t>
  </si>
  <si>
    <t>9.8.3</t>
  </si>
  <si>
    <t>משאבה 6</t>
  </si>
  <si>
    <t>משאבה 7</t>
  </si>
  <si>
    <t>משאבה 8</t>
  </si>
  <si>
    <t>משאבה 9</t>
  </si>
  <si>
    <t>משאבה 10</t>
  </si>
  <si>
    <t>ספיקה בפועל - דוגמא בלבד:</t>
  </si>
  <si>
    <t>ספיקה בפועל</t>
  </si>
  <si>
    <t>ספיקה בפועל בתקופת הדיווח</t>
  </si>
  <si>
    <t>הערכת צריכת אנרגיה שנתית צפויה בהיעדר הפרויקט</t>
  </si>
  <si>
    <t>כלי חישובי זה מיועד לפרויקטים העוסקים בהתייעלות אנרגטית במשאבות בנקודת עבודה ספיציפית ואשר בוצעה להם בדיקת נצילות. אין להשתמש בגיליון זה עבור פרויקטים בהם ספיקת המים ו/ או לחץ המערכת משתנים בלמעלה מ 20%.</t>
  </si>
  <si>
    <t>איקלום מבנים</t>
  </si>
  <si>
    <t>צריכת אנרגיה שנתית לאיקלום מבנים בהיעדר הפרויקט</t>
  </si>
  <si>
    <t>חישובי אמדן כלכלי</t>
  </si>
  <si>
    <t>ב. ניטור של התפוקה בפועל, על פי יחידת התפוקה שנבחרה.</t>
  </si>
  <si>
    <t>המרת יחידות</t>
  </si>
  <si>
    <t>חריגה מערכי סף</t>
  </si>
  <si>
    <t>חלק זה ישמש ככלי לדיווח תוצאות הניטור במהלך תקופות הניטור של 12 חודשים רצופים בתוך תקופה של 24 חודשים מתום תקופת הפרויקט (מספר תקופות הניטור נקבע בהתאם להוראת המנכ"ל ). החישובים מסתמכים על הערכת אנרגיה צפויה כפי שהוגדרה מעלה ועל שינויים שהתבצעו במהלך הפרויקט.</t>
  </si>
  <si>
    <t>* כל המקדמים מעודכנים על פי טבלת  מקדמי פליטה של טופס דווח המנגנון הוולונטרי גרסה 11.0 (2019)</t>
  </si>
  <si>
    <t xml:space="preserve">טבלא 2: המרה ל CO2* (סעיף4.1.1) </t>
  </si>
  <si>
    <t xml:space="preserve">טבלה זו מסכמת את החיסכון הצפוי וכדאיות הכלכלית של הפרוייקט במונחים של שנות החזר השקעה </t>
  </si>
  <si>
    <t>(מחיר  בשער בז"ן + מחיר הבלו) * הרווח של המפיץ*ליטר לטון</t>
  </si>
  <si>
    <t>(מחיר  בשער בז"ן + מחיר הבלו) *צפיפות*ליטר לטון</t>
  </si>
  <si>
    <t>https://www.gov.il/BlobFolder/rfp/shimua_natural_gas/he/ShimuaConJan15.pdf
https://www.gov.il/he/Departments/general/fuel_tax
https://www.gov.il/he/Departments/general/theory_rate_fuel_price</t>
  </si>
  <si>
    <t xml:space="preserve">
https://www.gov.il/he/Departments/general/fuel_tax
https://www.gov.il/he/Departments/general/theory_rate_fuel_price</t>
  </si>
  <si>
    <t>נתוני משרד האנרגיה –  שנת 2019</t>
  </si>
  <si>
    <t>נתוני משרד האנרגיה –  שנת 2020</t>
  </si>
  <si>
    <t>נתונים מתוך סקר אנרגיה עדכניים 2019- לקוח בינוני</t>
  </si>
  <si>
    <t>חישוב שנות החזר ההשקעה של הפרויקט מתבסס על חסכון באנרגיה בלבד, ואינו כולל גידול בהכנסות</t>
  </si>
  <si>
    <t>חישוב המשרד להגנת הסביבה, המקדם כולל ייצור חשמל ע"י יחידות חח"י ויח"פים</t>
  </si>
  <si>
    <t>גיליון זה מכיל הנחיות כלליות למילוי טופס הבקשה לתמיכה בפרויקט להתייעלות באנרגיה והפחתת פליטות</t>
  </si>
  <si>
    <r>
      <rPr>
        <b/>
        <sz val="12"/>
        <rFont val="Segoe UI Semibold"/>
        <family val="2"/>
      </rPr>
      <t>שימו לב:</t>
    </r>
    <r>
      <rPr>
        <sz val="12"/>
        <rFont val="Segoe UI Semibold"/>
        <family val="2"/>
      </rPr>
      <t xml:space="preserve"> במידה ולא צורפו אסמכתאות מתאימות, המשרד יהיה רשאי להחמיר בבדיקה, או לא לבדוק את הבקשה.</t>
    </r>
  </si>
  <si>
    <t>יש למלא את גיליון "פרטים כלליים, עלויות ותוצאות" ואת גיליון "משאבות" (הסבר ברשימת פרקים, למטה).</t>
  </si>
  <si>
    <r>
      <t xml:space="preserve">גיליון 'אמדן כלכלי': </t>
    </r>
    <r>
      <rPr>
        <sz val="12"/>
        <rFont val="Segoe UI Semibold"/>
        <family val="2"/>
      </rPr>
      <t>בגיליון זה מוצגים תוצאות ומדדים כלכליים של הפרויקט. יש למלא את מחירי האנרגיה הרלוונטיים לפרויקט.</t>
    </r>
  </si>
  <si>
    <r>
      <rPr>
        <i/>
        <sz val="12"/>
        <rFont val="Segoe UI Semibold"/>
        <family val="2"/>
      </rPr>
      <t xml:space="preserve">גיליון 'קבועים': </t>
    </r>
    <r>
      <rPr>
        <sz val="12"/>
        <rFont val="Segoe UI Semibold"/>
        <family val="2"/>
      </rPr>
      <t>גיליון זה כולל חישובי ביניים לצורך ביצוע החישובים הסופיים. אין צורך למלא נתונים בגיליון זה.</t>
    </r>
  </si>
  <si>
    <t>שימו לב: במידה ולא צורפו אסמכתאות מתאימות, המשרד יהיה רשאי להחמיר בבדיקה, או לא לבדוק את הבקשה- דוגמאות לאסמכתאות ניתן למצוא בגיליון "הנחיות".</t>
  </si>
  <si>
    <t>ענף התכנית</t>
  </si>
  <si>
    <t>שמות אנשי קשר - נציגים מוסמכים מטעם היזם</t>
  </si>
  <si>
    <t>1.3</t>
  </si>
  <si>
    <t>רכיב ציוד</t>
  </si>
  <si>
    <t>עלות עבור ציוד + התקנה (בש"ח כולל מע"מ)</t>
  </si>
  <si>
    <t>סה"כ השקעה כולל מע"מ (ש"ח)</t>
  </si>
  <si>
    <t>לא יחושב סה"כ השקעה ומענק ללא מילוי אנשי קשר בסעיף 0.8</t>
  </si>
  <si>
    <t>1.4</t>
  </si>
  <si>
    <t>1.5</t>
  </si>
  <si>
    <t>1.6</t>
  </si>
  <si>
    <t>סה"כ תמיכה מבוקשת כולל מע"מ (ש"ח)</t>
  </si>
  <si>
    <t>הערות כלליות לחלק זה</t>
  </si>
  <si>
    <t xml:space="preserve">קוט"ש נחסך מצטבר להיקף סיוע מבוקש
₪ / KWh </t>
  </si>
  <si>
    <t>שימו לב: במידה ולא צורפו אסמכתאות מתאימות, המשרד רשאי להחמיר בבדיקה, או לא לבדוק את הבקשה- דוגמאות לאסמכתאות ניתן למצוא בגיליון "הנחיות".</t>
  </si>
  <si>
    <r>
      <t xml:space="preserve">משאבה רלבנטית
</t>
    </r>
    <r>
      <rPr>
        <i/>
        <sz val="11"/>
        <rFont val="Segoe UI Semibold"/>
        <family val="2"/>
      </rPr>
      <t>תיאור היחידה בה נצרך חשמל.</t>
    </r>
  </si>
  <si>
    <r>
      <t xml:space="preserve">נקודת העבודה
</t>
    </r>
    <r>
      <rPr>
        <i/>
        <sz val="11"/>
        <rFont val="Segoe UI Semibold"/>
        <family val="2"/>
      </rPr>
      <t xml:space="preserve">ניתן לבחור עד שלוש נקודות עבודה בהן פועלת המערכת במרבית השעות </t>
    </r>
  </si>
  <si>
    <r>
      <t xml:space="preserve">ספיקת המשאבה בנקודת העבודה
</t>
    </r>
    <r>
      <rPr>
        <i/>
        <sz val="11"/>
        <rFont val="Segoe UI Semibold"/>
        <family val="2"/>
      </rPr>
      <t>מ"ק לשעה</t>
    </r>
  </si>
  <si>
    <r>
      <t xml:space="preserve">עומד בנקודת העבודה
</t>
    </r>
    <r>
      <rPr>
        <i/>
        <sz val="11"/>
        <rFont val="Segoe UI Semibold"/>
        <family val="2"/>
      </rPr>
      <t>M</t>
    </r>
    <r>
      <rPr>
        <i/>
        <sz val="8"/>
        <rFont val="Segoe UI Semibold"/>
        <family val="2"/>
      </rPr>
      <t>H2O</t>
    </r>
  </si>
  <si>
    <r>
      <t xml:space="preserve">הספק מנוע נצרך בנקודת העבודה
</t>
    </r>
    <r>
      <rPr>
        <i/>
        <sz val="11"/>
        <rFont val="Segoe UI Semibold"/>
        <family val="2"/>
      </rPr>
      <t>את הנתון יש לתקף באמצעות בדיקת נצילות לכל משאבה, בנקודת העבודה שלה. [kW]</t>
    </r>
  </si>
  <si>
    <r>
      <t xml:space="preserve">שעות עבודה בנקודת העבודה
</t>
    </r>
    <r>
      <rPr>
        <i/>
        <sz val="11"/>
        <rFont val="Segoe UI Semibold"/>
        <family val="2"/>
      </rPr>
      <t>סה"כ שעות העבודה השנתיות של המשאבה בנקודת העבודה</t>
    </r>
  </si>
  <si>
    <r>
      <t xml:space="preserve">נצילות בפועל של המשאבה בנקודת העבודה באחוזים
</t>
    </r>
    <r>
      <rPr>
        <i/>
        <sz val="11"/>
        <rFont val="Segoe UI Semibold"/>
        <family val="2"/>
      </rPr>
      <t>נדרש להזין את נצילות המשאבה בפועל. את הנתון יש לתקף באמצעות בדיקת נצילות לכל משאבה, בנקודת העבודה שלה.</t>
    </r>
  </si>
  <si>
    <r>
      <t xml:space="preserve">אסמכתאות מצורפות
</t>
    </r>
    <r>
      <rPr>
        <i/>
        <sz val="11"/>
        <rFont val="Segoe UI Semibold"/>
        <family val="2"/>
      </rPr>
      <t>נא לבחור את סוג האסמכתא המצורפת</t>
    </r>
  </si>
  <si>
    <r>
      <t xml:space="preserve">נקודות העבודה
</t>
    </r>
    <r>
      <rPr>
        <i/>
        <sz val="11"/>
        <rFont val="Segoe UI Semibold"/>
        <family val="2"/>
      </rPr>
      <t xml:space="preserve">ניתן לבחור עד שלוש נקודות עבודה בהן פועלת המערכת במרבית השעות </t>
    </r>
  </si>
  <si>
    <r>
      <t xml:space="preserve">הספק מנוע נצרך בנקודת העבודה
</t>
    </r>
    <r>
      <rPr>
        <i/>
        <sz val="11"/>
        <rFont val="Segoe UI Semibold"/>
        <family val="2"/>
      </rPr>
      <t>יש להזין נתוני יצרן רשמיים [kW]</t>
    </r>
  </si>
  <si>
    <r>
      <t xml:space="preserve">נצילות של המשאבה בנקודת העבודה באחוזים
</t>
    </r>
    <r>
      <rPr>
        <i/>
        <sz val="11"/>
        <rFont val="Segoe UI Semibold"/>
        <family val="2"/>
      </rPr>
      <t>יש להזין נתוני יצרן רשמיים</t>
    </r>
  </si>
  <si>
    <r>
      <rPr>
        <b/>
        <u/>
        <sz val="11"/>
        <rFont val="Segoe UI Semibold"/>
        <family val="2"/>
      </rPr>
      <t>יש לשים לב</t>
    </r>
    <r>
      <rPr>
        <sz val="11"/>
        <rFont val="Segoe UI Semibold"/>
        <family val="2"/>
      </rPr>
      <t xml:space="preserve"> - מתן המענק תלוי בהצגת דוחות  שנתיים  על ביצוע הפרוייקט והחיסכן שהושג ולכן יש צורך בתכנית ניטור ברורה ומפורטת</t>
    </r>
  </si>
  <si>
    <r>
      <t>תיאור תוכנית הניטור והמדידה של הפרויקט (י</t>
    </r>
    <r>
      <rPr>
        <b/>
        <sz val="11"/>
        <rFont val="Segoe UI Semibold"/>
        <family val="2"/>
      </rPr>
      <t>ש לפרט תכנית ניטור עבור כל אתר</t>
    </r>
    <r>
      <rPr>
        <sz val="11"/>
        <rFont val="Segoe UI Semibold"/>
        <family val="2"/>
      </rPr>
      <t>):</t>
    </r>
  </si>
  <si>
    <r>
      <rPr>
        <i/>
        <u/>
        <sz val="11"/>
        <rFont val="Segoe UI Semibold"/>
        <family val="2"/>
      </rPr>
      <t>להלן מוצגת דוגמא בלבד</t>
    </r>
    <r>
      <rPr>
        <i/>
        <sz val="11"/>
        <rFont val="Segoe UI Semibold"/>
        <family val="2"/>
      </rPr>
      <t>:
במהלך חיי הפרויקט ינוטרו הפרמטרים הבאים:
א. צריכת החשמל של המשאבות- יותקן מונה חשמל נפרד לניטור צריכת החשמל של המשאבות בלבד (בכל אתר).
מונה החשמל יקרא אחת לחודש על ידי אחראי תחזוקת המשאבות של המפעל ונתוני המדידה ירשמו בקובץ ייעודי לפי אתרים
ב.ספיקה ולחץ המים ימדדו באופן רציף ע"י אחראי תחזוקת המשאבות. תוצאות המדידה ישמרו בקובץ ייעודי בנפרד לכל משאבה. 
להסבר מפורט למילוי תוכנית הניטור יש לפנות למסמך הקווים המנחים.</t>
    </r>
  </si>
  <si>
    <r>
      <t xml:space="preserve">דיווח לתקופות ניטור 1-3 למשאבות
</t>
    </r>
    <r>
      <rPr>
        <i/>
        <sz val="20"/>
        <rFont val="Segoe UI Semibold"/>
        <family val="2"/>
      </rPr>
      <t>לשימוש לאחר הטמעת הפרויקט בלבד</t>
    </r>
  </si>
  <si>
    <t>פרויקטים בהם חל שינוי בתפוקת המערכת של למעלה מ- 20% יש להגיש בטופס בקשת תמיכה בפרויקטים "כלליים" בתוספת תיקוף ואסמכתאות כנדרש.</t>
  </si>
  <si>
    <r>
      <t xml:space="preserve">אתר
</t>
    </r>
    <r>
      <rPr>
        <i/>
        <sz val="11"/>
        <rFont val="Segoe UI Semibold"/>
        <family val="2"/>
      </rPr>
      <t>יש להזין את שמות האתרים שהוזנו בגיליון 'פרטים כלליים, עלויות ותוצאות' סעיף 1.4</t>
    </r>
  </si>
  <si>
    <r>
      <rPr>
        <b/>
        <sz val="11"/>
        <rFont val="Segoe UI Semibold"/>
        <family val="2"/>
      </rPr>
      <t>פירוט הנתונים באסמכתאות הרלוונטיות</t>
    </r>
    <r>
      <rPr>
        <b/>
        <i/>
        <sz val="11"/>
        <rFont val="Segoe UI Semibold"/>
        <family val="2"/>
      </rPr>
      <t xml:space="preserve">
נא ציין מפורט ככל הניתן את מיקום המידע המתקף לרכיב הרלוונטי, לרבות מספר העמוד באסמכתא, מספר הסעיף, מספר הטבלה וכדומה. </t>
    </r>
  </si>
  <si>
    <t>להלן דוגמא להזנת שורת רכיב</t>
  </si>
  <si>
    <t>הערות כלליות לחישובי פליטות בהיעדר הפרויקט</t>
  </si>
  <si>
    <t>הערות כלליות לחישובי צריכת אנרגיה בהיעדר הפרויקט</t>
  </si>
  <si>
    <t>2.2.1</t>
  </si>
  <si>
    <t>על מערכת המשאבות החדשה לפעול בנקודת העבודה שתוארה בסעיף 2.1.</t>
  </si>
  <si>
    <t>הערות כלליות לחישובי פליטות הפרויקט</t>
  </si>
  <si>
    <r>
      <t xml:space="preserve">חשמל </t>
    </r>
    <r>
      <rPr>
        <sz val="11"/>
        <rFont val="Segoe UI Semibold"/>
        <family val="2"/>
      </rPr>
      <t>(קוט"ש)</t>
    </r>
  </si>
  <si>
    <r>
      <rPr>
        <b/>
        <i/>
        <sz val="11"/>
        <rFont val="Segoe UI Semibold"/>
        <family val="2"/>
      </rPr>
      <t>יש להזין מחיר ממוצע עבור כל מקור אנרגיה</t>
    </r>
    <r>
      <rPr>
        <i/>
        <sz val="11"/>
        <rFont val="Segoe UI Semibold"/>
        <family val="2"/>
      </rPr>
      <t>. אם לא ידוע מחיר מדויק, יעשה שימוש אוטומטי בערך ברירת מחדל.</t>
    </r>
  </si>
  <si>
    <r>
      <t xml:space="preserve">הוצאה על אנרגיה </t>
    </r>
    <r>
      <rPr>
        <sz val="11"/>
        <rFont val="Segoe UI Semibold"/>
        <family val="2"/>
      </rPr>
      <t>(₪)</t>
    </r>
  </si>
  <si>
    <r>
      <t xml:space="preserve">חיסכון צפוי </t>
    </r>
    <r>
      <rPr>
        <sz val="11"/>
        <rFont val="Segoe UI Semibold"/>
        <family val="2"/>
      </rPr>
      <t>(₪)</t>
    </r>
  </si>
  <si>
    <r>
      <t xml:space="preserve">החזר השקעה </t>
    </r>
    <r>
      <rPr>
        <sz val="11"/>
        <rFont val="Segoe UI Semibold"/>
        <family val="2"/>
      </rPr>
      <t>(אחוזים/שנה)</t>
    </r>
  </si>
  <si>
    <r>
      <t xml:space="preserve">דיווח לתקופות ניטור 1-3
</t>
    </r>
    <r>
      <rPr>
        <i/>
        <sz val="20"/>
        <rFont val="Segoe UI Semibold"/>
        <family val="2"/>
      </rPr>
      <t>לשימוש לאחר הטמעת הפרויקט בלבד</t>
    </r>
    <r>
      <rPr>
        <b/>
        <u/>
        <sz val="20"/>
        <rFont val="Segoe UI Semibold"/>
        <family val="2"/>
      </rPr>
      <t xml:space="preserve">
</t>
    </r>
  </si>
  <si>
    <t>נקודת עבודה קבועה</t>
  </si>
  <si>
    <t>משאבה עם משנה מהירות (ספיקה וצריכת אנרגיה משתנות בהתאם)</t>
  </si>
  <si>
    <r>
      <t>גיליון 'משאבות':</t>
    </r>
    <r>
      <rPr>
        <sz val="12"/>
        <rFont val="Segoe UI Semibold"/>
        <family val="2"/>
      </rPr>
      <t xml:space="preserve"> נועד למילוי עבור פרויקטים העוסקים בהתייעלות אנרגטית במשאבות בנקודת עבודה ספציפית ואשר בוצעה להם בדיקת נצילות.</t>
    </r>
  </si>
  <si>
    <r>
      <t xml:space="preserve">תיאור הפרויקט
</t>
    </r>
    <r>
      <rPr>
        <i/>
        <u/>
        <sz val="11"/>
        <rFont val="Segoe UI Semibold"/>
        <family val="2"/>
      </rPr>
      <t xml:space="preserve">להלן מוצגת דוגמא בלבד:
</t>
    </r>
    <r>
      <rPr>
        <i/>
        <sz val="11"/>
        <rFont val="Segoe UI Semibold"/>
        <family val="2"/>
      </rPr>
      <t>במפעל מיגל מתכות מתבצע פרויקט להחלפת משאבה ישנה במהירות קבועה למשאבה חדשה בעלת נצילות גבוהה עם משנה מהירות.</t>
    </r>
  </si>
  <si>
    <t>מפעל מיגל מתכנות</t>
  </si>
  <si>
    <t>משאבה+מנוע+משנה מהירות</t>
  </si>
  <si>
    <t>התע"ש 22, כפר סבא</t>
  </si>
  <si>
    <t>עמוד 1, טבלה א1</t>
  </si>
  <si>
    <t>מפעל מיגל מתכות, התע"ש 22, כפר סבא</t>
  </si>
  <si>
    <t>1
2
3</t>
  </si>
  <si>
    <t>200
150
100</t>
  </si>
  <si>
    <t>45
35
15</t>
  </si>
  <si>
    <t>55
25
20</t>
  </si>
  <si>
    <t>1500
500
500</t>
  </si>
  <si>
    <t>75%
75%
75%</t>
  </si>
  <si>
    <t>מסמך הצעת מחיר מיום 01/01/21, עמוד 1, סעיף 2</t>
  </si>
  <si>
    <t>לשם מילוי טופס זה מומלץ להיעזר במדריך למילוי בקשה המצוי באתר משרד האנרגיה</t>
  </si>
  <si>
    <t>לנוחיותכם, מוצגות להלן דוגמאות לאסמכתאות קבילות:</t>
  </si>
  <si>
    <r>
      <rPr>
        <i/>
        <sz val="12"/>
        <rFont val="Segoe UI Semibold"/>
        <family val="2"/>
      </rPr>
      <t>גיליון 'פרטים כלליים, עלויות ותוצאות':</t>
    </r>
    <r>
      <rPr>
        <sz val="12"/>
        <rFont val="Segoe UI Semibold"/>
        <family val="2"/>
      </rPr>
      <t xml:space="preserve"> גיליון המכיל נתונים כלליים של היזם והפרויקט, לרבות תיאור הפרויקט, עלויותיו ותוצאותיו.</t>
    </r>
  </si>
  <si>
    <t>סה"כ חשמל נצרך</t>
  </si>
  <si>
    <r>
      <rPr>
        <b/>
        <sz val="22"/>
        <color theme="6" tint="-0.499984740745262"/>
        <rFont val="Segoe UI Semibold"/>
        <family val="2"/>
      </rPr>
      <t>מנגנון תמיכות בפרויקטים להתייעלות באנרגיה והפחתת פליטות</t>
    </r>
    <r>
      <rPr>
        <b/>
        <sz val="18"/>
        <color theme="6" tint="-0.499984740745262"/>
        <rFont val="Segoe UI Semibold"/>
        <family val="2"/>
      </rPr>
      <t xml:space="preserve">
</t>
    </r>
    <r>
      <rPr>
        <b/>
        <sz val="16"/>
        <color theme="6" tint="-0.499984740745262"/>
        <rFont val="Segoe UI Semibold"/>
        <family val="2"/>
      </rPr>
      <t xml:space="preserve">בקשת תמיכה בפרויקטי התייעלות במשאבות
</t>
    </r>
    <r>
      <rPr>
        <b/>
        <sz val="12"/>
        <color theme="6" tint="-0.499984740745262"/>
        <rFont val="Segoe UI Semibold"/>
        <family val="2"/>
      </rPr>
      <t xml:space="preserve">גרסה 1 יולי 2021
</t>
    </r>
    <r>
      <rPr>
        <b/>
        <sz val="11"/>
        <color theme="6" tint="-0.499984740745262"/>
        <rFont val="Segoe UI Semibold"/>
        <family val="2"/>
      </rPr>
      <t xml:space="preserve">
</t>
    </r>
  </si>
  <si>
    <t>תשתית החישובים בקובץ זה מבוססת על מתודולוגית החישובים של מנגנון התמיכות אשר פותחה על ידי המשרד להגנת הסביבה במסגרת הוראת מנכ"ל 4.41 - "מסלול סיוע להשקעות בפרויקטים להפחתת פליטות גזי חממה והתייעלות אנרגטית".</t>
  </si>
  <si>
    <r>
      <t xml:space="preserve">קוט"ש נחסך להיקף סיוע מבוקש בשנה אחת ש"ח / KWh
</t>
    </r>
    <r>
      <rPr>
        <i/>
        <u/>
        <sz val="11"/>
        <rFont val="Segoe UI Semibold"/>
        <family val="2"/>
      </rPr>
      <t>להלן: "הניקוד הגולמי" כמופיע בסעיף בתנאים למכרז זה</t>
    </r>
  </si>
  <si>
    <r>
      <t xml:space="preserve">על פי תנאיי המכרז תקופת ההחזר של הפרויקט (לפני שקלול המענק) </t>
    </r>
    <r>
      <rPr>
        <i/>
        <u/>
        <sz val="11"/>
        <rFont val="Segoe UI Semibold"/>
        <family val="2"/>
      </rPr>
      <t>לא תפחת מ-24 חודשים ולא תעלה על 12 שנים</t>
    </r>
  </si>
  <si>
    <r>
      <rPr>
        <i/>
        <sz val="11"/>
        <rFont val="Segoe UI Semibold"/>
        <family val="2"/>
      </rPr>
      <t>יש לציין 2 אנשי קשר ופרטי התקשורת מלאים.</t>
    </r>
    <r>
      <rPr>
        <b/>
        <i/>
        <sz val="11"/>
        <rFont val="Segoe UI Semibold"/>
        <family val="2"/>
      </rPr>
      <t xml:space="preserve"> 
1. אנשי הקשר יהיו מוסמכים לחייב את היזם, לפנות למשרד בשם היזם, ולקבל הודעות/ הנחיות עבורו. היזם יהיה רשאי להחליף את הנציג המוסמך באמצעות הודעה בכתב למשרד. 
</t>
    </r>
    <r>
      <rPr>
        <i/>
        <sz val="11"/>
        <color rgb="FFFF0000"/>
        <rFont val="Segoe UI Semibold"/>
        <family val="2"/>
      </rPr>
      <t>2. יש להזין לכל הפחות איש קשר אחד מההנהלה הבכירה בארגון ולכל הפחות איש קשר אחד לו היכרות מקצועית/ הנדסית עם הפרויקט.
3. שים לב: שדות תיאור הפרויקט יפתחו  אך ורק לאחר הזנת פרטים מלאים של אנשי הקשר.</t>
    </r>
  </si>
  <si>
    <t>סיכום תוצאות הפרויקט</t>
  </si>
  <si>
    <t>היקף ההתייעלות של הפרויקט</t>
  </si>
  <si>
    <t>היקף התייעלות באנרגיה והפחתת פליטות גזי חממה</t>
  </si>
  <si>
    <r>
      <rPr>
        <sz val="11"/>
        <rFont val="Segoe UI Semibold"/>
        <family val="2"/>
      </rPr>
      <t>עלויות הפרויקט</t>
    </r>
    <r>
      <rPr>
        <u/>
        <sz val="11"/>
        <rFont val="Segoe UI Semibold"/>
        <family val="2"/>
      </rPr>
      <t xml:space="preserve">
</t>
    </r>
    <r>
      <rPr>
        <i/>
        <u/>
        <sz val="11"/>
        <rFont val="Segoe UI Semibold"/>
        <family val="2"/>
      </rPr>
      <t>הנחיות למילוי:</t>
    </r>
    <r>
      <rPr>
        <u/>
        <sz val="11"/>
        <rFont val="Segoe UI Semibold"/>
        <family val="2"/>
      </rPr>
      <t xml:space="preserve">
</t>
    </r>
    <r>
      <rPr>
        <sz val="11"/>
        <rFont val="Segoe UI Semibold"/>
        <family val="2"/>
      </rPr>
      <t xml:space="preserve">1. </t>
    </r>
    <r>
      <rPr>
        <i/>
        <sz val="11"/>
        <rFont val="Segoe UI Semibold"/>
        <family val="2"/>
      </rPr>
      <t>ראה להלן דוגמא להזנת שורת עלות בשורה הראשונה בטבלה משמאל.
2. בטבלה הבאה יש לתאר את רכיבי הציוד המותקנים בפרויקט - יש להוסיף שורה לכל פריט ציוד או רכיב.
3. גובה המענק מחושב מתוך סכום ההשקעה הכולל אשר הוזן. יש לכלול בסעיף זה גם מע"מ.</t>
    </r>
    <r>
      <rPr>
        <u/>
        <sz val="11"/>
        <rFont val="Segoe UI Semibold"/>
        <family val="2"/>
      </rPr>
      <t xml:space="preserve">
</t>
    </r>
    <r>
      <rPr>
        <sz val="11"/>
        <rFont val="Segoe UI Semibold"/>
        <family val="2"/>
      </rPr>
      <t xml:space="preserve">4. בהתאם להוראות המכרז, במסגרת עלות הפרויקט </t>
    </r>
    <r>
      <rPr>
        <u/>
        <sz val="11"/>
        <rFont val="Segoe UI Semibold"/>
        <family val="2"/>
      </rPr>
      <t>אין לכלול</t>
    </r>
    <r>
      <rPr>
        <sz val="11"/>
        <rFont val="Segoe UI Semibold"/>
        <family val="2"/>
      </rPr>
      <t>: 
- הוצאות מימון לחברות אסקו או לחברות המבצעות את הפרויקט מטעם המציע;
- הוצאות לתכנון הפרויקט והגשת ההצעה (אלו יוכרו במסגרת תקציב תכנון והגשת פרויקטים נפרד כמתואר במכרז).</t>
    </r>
  </si>
  <si>
    <t xml:space="preserve">הנתונים המוזנים בגיליונות משמשים לחישוב ההתייעלות באנרגיה וההפחתה הצפויה בפליטות גזי חממה. </t>
  </si>
  <si>
    <r>
      <t xml:space="preserve">משאבה רלבנטית
</t>
    </r>
    <r>
      <rPr>
        <i/>
        <sz val="11"/>
        <rFont val="Segoe UI Semibold"/>
        <family val="2"/>
      </rPr>
      <t>תיאור היחידה בה נצרך חשמל. יש לציין במפורש עבור כל משאבה, אילו משאבות / משאבה היא מחליפה מבין היחידות המתוארות בסעיף 2.1.</t>
    </r>
  </si>
  <si>
    <t>ש"ח</t>
  </si>
  <si>
    <t>ש"ח / קוט"ש</t>
  </si>
  <si>
    <r>
      <t xml:space="preserve">סה"כ הוצאה </t>
    </r>
    <r>
      <rPr>
        <sz val="11"/>
        <rFont val="Segoe UI Semibold"/>
        <family val="2"/>
      </rPr>
      <t>(ש"ח)</t>
    </r>
  </si>
  <si>
    <t>היקף ההתייעלות הצפוי לאחר ביצוע הפרויקט</t>
  </si>
  <si>
    <r>
      <t xml:space="preserve">אחוז המענק המבוקש מסך ההשקעה 
</t>
    </r>
    <r>
      <rPr>
        <i/>
        <sz val="11"/>
        <rFont val="Segoe UI Semibold"/>
        <family val="2"/>
      </rPr>
      <t>(בין 1% ל- 35% באחוזים שלמים)</t>
    </r>
    <r>
      <rPr>
        <sz val="11"/>
        <rFont val="Segoe UI Semibold"/>
        <family val="2"/>
      </rPr>
      <t xml:space="preserve">
</t>
    </r>
    <r>
      <rPr>
        <i/>
        <sz val="11"/>
        <color rgb="FFFF0000"/>
        <rFont val="Segoe UI Semibold"/>
        <family val="2"/>
      </rPr>
      <t>סכום המענק בפועל יחושב בהתבסס על הנמוך מבין הבאים: עלות הפרויקט על פי ההצעה, או עלות הפרויקט בפועל על פי אישור בגין הוצאות הפרויקט בפועל בהתאם לנספח הרלוונטי במכרז, או מיליון שקלים חדשים (800,000 ש"ח).</t>
    </r>
  </si>
  <si>
    <t>IID: Energy efficiency and fuel switching measures for industrial facilities</t>
  </si>
  <si>
    <t xml:space="preserve">החישובים מבוססים על מתולוגיה מאושרת ממנגנון ה CDM באו"ם: </t>
  </si>
  <si>
    <t>במסגרת מכרז זה, לא יותר שינוי בתפוקת האתר (בהתאם ליחידת התפוקה המשקפת את רמת הפעילות באתר) בין תרחיש הבסיס ותרחיש הפרויקט.  בהמשך לכך, לעניין צרכני האנרגיה עצמם, תותר רק החלפת מערכות שתפוקתן לא משתנה ביותר מ-20% ביחס למערכת הקיימת.</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</si>
</sst>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 #,##0.00_ ;_ * \-#,##0.00_ ;_ * &quot;-&quot;??_ ;_ @_ "/>
    <numFmt numFmtId="164" formatCode="0.0"/>
    <numFmt numFmtId="165" formatCode="[$-1010000]d/m/yy;@"/>
    <numFmt numFmtId="166" formatCode="0.0%"/>
    <numFmt numFmtId="167" formatCode="_ * #,##0_ ;_ * \-#,##0_ ;_ * &quot;-&quot;??_ ;_ @_ "/>
    <numFmt numFmtId="168" formatCode="#,##0.0"/>
    <numFmt numFmtId="169" formatCode="&quot;₪&quot;\ #,##0.00"/>
    <numFmt numFmtId="170" formatCode="&quot;₪&quot;\ #,##0"/>
    <numFmt numFmtId="171" formatCode="0.00000000000000"/>
  </numFmts>
  <fonts count="65">
    <font>
      <sz val="11"/>
      <color theme="1"/>
      <name val="Arial"/>
      <family val="2"/>
      <charset val="177"/>
      <scheme val="minor"/>
    </font>
    <font>
      <sz val="11"/>
      <name val="Arial"/>
      <family val="2"/>
      <scheme val="minor"/>
    </font>
    <font>
      <u/>
      <sz val="8.8000000000000007"/>
      <color theme="10"/>
      <name val="Arial"/>
      <family val="2"/>
      <charset val="177"/>
    </font>
    <font>
      <sz val="11"/>
      <color theme="1"/>
      <name val="Arial"/>
      <family val="2"/>
      <charset val="177"/>
      <scheme val="minor"/>
    </font>
    <font>
      <i/>
      <sz val="11"/>
      <name val="Arial"/>
      <family val="2"/>
      <scheme val="minor"/>
    </font>
    <font>
      <b/>
      <sz val="11"/>
      <name val="Arial"/>
      <family val="2"/>
      <scheme val="minor"/>
    </font>
    <font>
      <sz val="12"/>
      <name val="宋体"/>
      <charset val="134"/>
    </font>
    <font>
      <u/>
      <sz val="8.8000000000000007"/>
      <color indexed="12"/>
      <name val="Arial"/>
      <family val="2"/>
      <charset val="177"/>
    </font>
    <font>
      <b/>
      <u/>
      <sz val="20"/>
      <name val="Arial"/>
      <family val="2"/>
      <scheme val="minor"/>
    </font>
    <font>
      <b/>
      <sz val="12"/>
      <name val="Arial"/>
      <family val="2"/>
      <scheme val="minor"/>
    </font>
    <font>
      <sz val="12"/>
      <name val="Arial"/>
      <family val="2"/>
      <scheme val="minor"/>
    </font>
    <font>
      <b/>
      <u/>
      <sz val="11"/>
      <name val="Arial"/>
      <family val="2"/>
      <scheme val="minor"/>
    </font>
    <font>
      <sz val="14"/>
      <name val="Arial"/>
      <family val="2"/>
      <scheme val="minor"/>
    </font>
    <font>
      <b/>
      <u/>
      <sz val="14"/>
      <name val="Arial"/>
      <family val="2"/>
      <scheme val="minor"/>
    </font>
    <font>
      <i/>
      <u/>
      <sz val="11"/>
      <name val="Arial"/>
      <family val="2"/>
      <scheme val="minor"/>
    </font>
    <font>
      <i/>
      <u/>
      <sz val="11"/>
      <name val="Arial"/>
      <family val="2"/>
    </font>
    <font>
      <b/>
      <sz val="14"/>
      <name val="Arial"/>
      <family val="2"/>
      <scheme val="minor"/>
    </font>
    <font>
      <i/>
      <sz val="20"/>
      <name val="Arial"/>
      <family val="2"/>
      <scheme val="minor"/>
    </font>
    <font>
      <b/>
      <u/>
      <sz val="22"/>
      <name val="Arial"/>
      <family val="2"/>
      <scheme val="minor"/>
    </font>
    <font>
      <u/>
      <sz val="11"/>
      <name val="Arial"/>
      <family val="2"/>
      <scheme val="minor"/>
    </font>
    <font>
      <sz val="10"/>
      <name val="Arial"/>
      <family val="2"/>
      <scheme val="minor"/>
    </font>
    <font>
      <b/>
      <sz val="22"/>
      <name val="Arial"/>
      <family val="2"/>
      <scheme val="minor"/>
    </font>
    <font>
      <sz val="10"/>
      <name val="Arial"/>
      <family val="2"/>
    </font>
    <font>
      <b/>
      <sz val="11"/>
      <color rgb="FFFF0000"/>
      <name val="Arial"/>
      <family val="2"/>
      <scheme val="minor"/>
    </font>
    <font>
      <sz val="11"/>
      <color rgb="FFFF0000"/>
      <name val="Arial"/>
      <family val="2"/>
      <scheme val="minor"/>
    </font>
    <font>
      <sz val="8"/>
      <name val="Arial"/>
      <family val="2"/>
      <scheme val="minor"/>
    </font>
    <font>
      <sz val="10"/>
      <color rgb="FFFF0000"/>
      <name val="Arial"/>
      <family val="2"/>
    </font>
    <font>
      <sz val="8"/>
      <name val="Arial"/>
      <family val="2"/>
      <charset val="177"/>
      <scheme val="minor"/>
    </font>
    <font>
      <b/>
      <sz val="11"/>
      <color theme="6" tint="-0.499984740745262"/>
      <name val="Segoe UI Semibold"/>
      <family val="2"/>
    </font>
    <font>
      <b/>
      <sz val="22"/>
      <color theme="6" tint="-0.499984740745262"/>
      <name val="Segoe UI Semibold"/>
      <family val="2"/>
    </font>
    <font>
      <b/>
      <sz val="18"/>
      <color theme="6" tint="-0.499984740745262"/>
      <name val="Segoe UI Semibold"/>
      <family val="2"/>
    </font>
    <font>
      <b/>
      <sz val="16"/>
      <color theme="6" tint="-0.499984740745262"/>
      <name val="Segoe UI Semibold"/>
      <family val="2"/>
    </font>
    <font>
      <b/>
      <sz val="12"/>
      <color theme="6" tint="-0.499984740745262"/>
      <name val="Segoe UI Semibold"/>
      <family val="2"/>
    </font>
    <font>
      <i/>
      <u/>
      <sz val="12"/>
      <name val="Segoe UI Semibold"/>
      <family val="2"/>
    </font>
    <font>
      <sz val="12"/>
      <name val="Segoe UI Semibold"/>
      <family val="2"/>
    </font>
    <font>
      <b/>
      <u/>
      <sz val="12"/>
      <name val="Segoe UI Semibold"/>
      <family val="2"/>
    </font>
    <font>
      <b/>
      <sz val="12"/>
      <name val="Segoe UI Semibold"/>
      <family val="2"/>
    </font>
    <font>
      <i/>
      <u/>
      <sz val="11"/>
      <name val="Segoe UI Semibold"/>
      <family val="2"/>
    </font>
    <font>
      <b/>
      <i/>
      <u/>
      <sz val="12"/>
      <name val="Segoe UI Semibold"/>
      <family val="2"/>
    </font>
    <font>
      <sz val="11"/>
      <name val="Segoe UI Semibold"/>
      <family val="2"/>
    </font>
    <font>
      <i/>
      <sz val="11"/>
      <name val="Segoe UI Semibold"/>
      <family val="2"/>
    </font>
    <font>
      <sz val="14"/>
      <name val="Segoe UI Semibold"/>
      <family val="2"/>
    </font>
    <font>
      <b/>
      <u/>
      <sz val="14"/>
      <name val="Segoe UI Semibold"/>
      <family val="2"/>
    </font>
    <font>
      <b/>
      <sz val="11"/>
      <name val="Segoe UI Semibold"/>
      <family val="2"/>
    </font>
    <font>
      <sz val="11"/>
      <color rgb="FFFFFF00"/>
      <name val="Segoe UI Semibold"/>
      <family val="2"/>
    </font>
    <font>
      <b/>
      <u/>
      <sz val="16"/>
      <color theme="6" tint="-0.499984740745262"/>
      <name val="Segoe UI Semibold"/>
      <family val="2"/>
    </font>
    <font>
      <i/>
      <sz val="12"/>
      <name val="Segoe UI Semibold"/>
      <family val="2"/>
    </font>
    <font>
      <b/>
      <sz val="14"/>
      <name val="Segoe UI Semibold"/>
      <family val="2"/>
    </font>
    <font>
      <b/>
      <u/>
      <sz val="11"/>
      <name val="Segoe UI Semibold"/>
      <family val="2"/>
    </font>
    <font>
      <i/>
      <sz val="11"/>
      <color rgb="FFFF0000"/>
      <name val="Segoe UI Semibold"/>
      <family val="2"/>
    </font>
    <font>
      <u/>
      <sz val="8.8000000000000007"/>
      <name val="Segoe UI Semibold"/>
      <family val="2"/>
    </font>
    <font>
      <b/>
      <sz val="11"/>
      <color rgb="FFFF0000"/>
      <name val="Segoe UI Semibold"/>
      <family val="2"/>
    </font>
    <font>
      <b/>
      <i/>
      <sz val="11"/>
      <name val="Segoe UI Semibold"/>
      <family val="2"/>
    </font>
    <font>
      <u/>
      <sz val="11"/>
      <name val="Segoe UI Semibold"/>
      <family val="2"/>
    </font>
    <font>
      <u/>
      <sz val="16"/>
      <color theme="6" tint="-0.499984740745262"/>
      <name val="Segoe UI Semibold"/>
      <family val="2"/>
    </font>
    <font>
      <i/>
      <sz val="8"/>
      <name val="Segoe UI Semibold"/>
      <family val="2"/>
    </font>
    <font>
      <i/>
      <sz val="11"/>
      <color rgb="FF222222"/>
      <name val="Segoe UI Semibold"/>
      <family val="2"/>
    </font>
    <font>
      <sz val="11"/>
      <color theme="1"/>
      <name val="Segoe UI Semibold"/>
      <family val="2"/>
    </font>
    <font>
      <b/>
      <u/>
      <sz val="20"/>
      <name val="Segoe UI Semibold"/>
      <family val="2"/>
    </font>
    <font>
      <i/>
      <sz val="20"/>
      <name val="Segoe UI Semibold"/>
      <family val="2"/>
    </font>
    <font>
      <i/>
      <sz val="14"/>
      <name val="Segoe UI Semibold"/>
      <family val="2"/>
    </font>
    <font>
      <b/>
      <u/>
      <sz val="22"/>
      <name val="Segoe UI Semibold"/>
      <family val="2"/>
    </font>
    <font>
      <sz val="10"/>
      <name val="Segoe UI Semibold"/>
      <family val="2"/>
    </font>
    <font>
      <b/>
      <sz val="22"/>
      <name val="Segoe UI Semibold"/>
      <family val="2"/>
    </font>
    <font>
      <u/>
      <sz val="11"/>
      <color theme="10"/>
      <name val="Arial"/>
      <family val="2"/>
      <charset val="177"/>
    </font>
  </fonts>
  <fills count="18">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8" tint="-0.249977111117893"/>
        <bgColor indexed="64"/>
      </patternFill>
    </fill>
    <fill>
      <patternFill patternType="solid">
        <fgColor rgb="FFFF0000"/>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3" tint="0.599963377788628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4.9989318521683403E-2"/>
        <bgColor indexed="64"/>
      </patternFill>
    </fill>
  </fills>
  <borders count="59">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style="thin">
        <color indexed="64"/>
      </left>
      <right style="thin">
        <color auto="1"/>
      </right>
      <top style="thin">
        <color indexed="64"/>
      </top>
      <bottom/>
      <diagonal/>
    </border>
    <border>
      <left/>
      <right/>
      <top style="medium">
        <color indexed="64"/>
      </top>
      <bottom style="medium">
        <color indexed="64"/>
      </bottom>
      <diagonal/>
    </border>
    <border>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thin">
        <color auto="1"/>
      </left>
      <right style="thin">
        <color auto="1"/>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right style="thin">
        <color auto="1"/>
      </right>
      <top style="medium">
        <color indexed="64"/>
      </top>
      <bottom style="thin">
        <color auto="1"/>
      </bottom>
      <diagonal/>
    </border>
    <border>
      <left style="thin">
        <color auto="1"/>
      </left>
      <right style="medium">
        <color indexed="64"/>
      </right>
      <top/>
      <bottom style="thin">
        <color auto="1"/>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theme="6" tint="-0.499984740745262"/>
      </left>
      <right/>
      <top style="medium">
        <color theme="6" tint="-0.499984740745262"/>
      </top>
      <bottom/>
      <diagonal/>
    </border>
    <border>
      <left/>
      <right/>
      <top style="medium">
        <color theme="6" tint="-0.499984740745262"/>
      </top>
      <bottom/>
      <diagonal/>
    </border>
    <border>
      <left/>
      <right style="medium">
        <color theme="6" tint="-0.499984740745262"/>
      </right>
      <top style="medium">
        <color theme="6" tint="-0.499984740745262"/>
      </top>
      <bottom/>
      <diagonal/>
    </border>
    <border>
      <left style="medium">
        <color theme="6" tint="-0.499984740745262"/>
      </left>
      <right/>
      <top/>
      <bottom/>
      <diagonal/>
    </border>
    <border>
      <left/>
      <right style="medium">
        <color theme="6" tint="-0.499984740745262"/>
      </right>
      <top/>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medium">
        <color theme="6" tint="-0.499984740745262"/>
      </left>
      <right/>
      <top/>
      <bottom style="medium">
        <color theme="6" tint="-0.499984740745262"/>
      </bottom>
      <diagonal/>
    </border>
    <border>
      <left/>
      <right/>
      <top/>
      <bottom style="medium">
        <color theme="6" tint="-0.499984740745262"/>
      </bottom>
      <diagonal/>
    </border>
    <border>
      <left/>
      <right style="medium">
        <color theme="6" tint="-0.499984740745262"/>
      </right>
      <top/>
      <bottom style="medium">
        <color theme="6" tint="-0.499984740745262"/>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top style="thin">
        <color theme="1" tint="0.14999847407452621"/>
      </top>
      <bottom style="thin">
        <color theme="1" tint="0.14999847407452621"/>
      </bottom>
      <diagonal/>
    </border>
    <border>
      <left style="thin">
        <color theme="1" tint="0.14999847407452621"/>
      </left>
      <right style="thin">
        <color theme="1" tint="0.14999847407452621"/>
      </right>
      <top style="thin">
        <color theme="1" tint="0.14999847407452621"/>
      </top>
      <bottom/>
      <diagonal/>
    </border>
    <border>
      <left style="thin">
        <color theme="1" tint="0.249977111117893"/>
      </left>
      <right style="thin">
        <color theme="1" tint="0.249977111117893"/>
      </right>
      <top/>
      <bottom style="thin">
        <color theme="1" tint="0.249977111117893"/>
      </bottom>
      <diagonal/>
    </border>
    <border>
      <left style="thin">
        <color theme="1" tint="0.14999847407452621"/>
      </left>
      <right style="thin">
        <color theme="1" tint="0.14999847407452621"/>
      </right>
      <top/>
      <bottom/>
      <diagonal/>
    </border>
    <border>
      <left style="thin">
        <color theme="1" tint="0.14999847407452621"/>
      </left>
      <right style="thin">
        <color theme="1" tint="0.14999847407452621"/>
      </right>
      <top/>
      <bottom style="thin">
        <color theme="1" tint="0.14999847407452621"/>
      </bottom>
      <diagonal/>
    </border>
    <border>
      <left style="thin">
        <color theme="6" tint="-0.499984740745262"/>
      </left>
      <right/>
      <top style="thin">
        <color theme="6" tint="-0.499984740745262"/>
      </top>
      <bottom/>
      <diagonal/>
    </border>
    <border>
      <left/>
      <right/>
      <top style="thin">
        <color theme="6" tint="-0.499984740745262"/>
      </top>
      <bottom/>
      <diagonal/>
    </border>
    <border>
      <left/>
      <right style="thin">
        <color theme="6" tint="-0.499984740745262"/>
      </right>
      <top style="thin">
        <color theme="6" tint="-0.499984740745262"/>
      </top>
      <bottom/>
      <diagonal/>
    </border>
    <border>
      <left style="thin">
        <color theme="6" tint="-0.499984740745262"/>
      </left>
      <right/>
      <top/>
      <bottom style="thin">
        <color theme="6" tint="-0.499984740745262"/>
      </bottom>
      <diagonal/>
    </border>
    <border>
      <left/>
      <right/>
      <top/>
      <bottom style="thin">
        <color theme="6" tint="-0.499984740745262"/>
      </bottom>
      <diagonal/>
    </border>
    <border>
      <left/>
      <right style="thin">
        <color theme="6" tint="-0.499984740745262"/>
      </right>
      <top/>
      <bottom style="thin">
        <color theme="6" tint="-0.499984740745262"/>
      </bottom>
      <diagonal/>
    </border>
  </borders>
  <cellStyleXfs count="34">
    <xf numFmtId="0" fontId="0" fillId="0" borderId="0"/>
    <xf numFmtId="0" fontId="2" fillId="0" borderId="0" applyNumberFormat="0" applyFill="0" applyBorder="0" applyAlignment="0" applyProtection="0">
      <alignment vertical="top"/>
      <protection locked="0"/>
    </xf>
    <xf numFmtId="43" fontId="3" fillId="0" borderId="0" applyFont="0" applyFill="0" applyBorder="0" applyAlignment="0" applyProtection="0"/>
    <xf numFmtId="165" fontId="3" fillId="0" borderId="0"/>
    <xf numFmtId="165" fontId="2" fillId="0" borderId="0" applyNumberFormat="0" applyFill="0" applyBorder="0" applyAlignment="0" applyProtection="0">
      <alignment vertical="top"/>
      <protection locked="0"/>
    </xf>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0" fontId="6" fillId="0" borderId="0"/>
    <xf numFmtId="0" fontId="7" fillId="0" borderId="0" applyNumberFormat="0" applyFill="0" applyBorder="0" applyAlignment="0" applyProtection="0">
      <alignment vertical="top"/>
      <protection locked="0"/>
    </xf>
    <xf numFmtId="9" fontId="3" fillId="0" borderId="0" applyFont="0" applyFill="0" applyBorder="0" applyAlignment="0" applyProtection="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cellStyleXfs>
  <cellXfs count="795">
    <xf numFmtId="0" fontId="0" fillId="0" borderId="0" xfId="0"/>
    <xf numFmtId="0" fontId="1" fillId="4" borderId="1" xfId="0" applyFont="1" applyFill="1" applyBorder="1" applyAlignment="1" applyProtection="1">
      <alignment vertical="top" wrapText="1"/>
      <protection locked="0"/>
    </xf>
    <xf numFmtId="0" fontId="1" fillId="3" borderId="0" xfId="8" applyNumberFormat="1" applyFont="1" applyFill="1" applyBorder="1" applyAlignment="1" applyProtection="1">
      <alignment vertical="top"/>
    </xf>
    <xf numFmtId="0" fontId="5" fillId="3" borderId="0" xfId="8" applyNumberFormat="1" applyFont="1" applyFill="1" applyBorder="1" applyAlignment="1" applyProtection="1">
      <alignment vertical="top"/>
    </xf>
    <xf numFmtId="0" fontId="4" fillId="3" borderId="0" xfId="8" applyNumberFormat="1" applyFont="1" applyFill="1" applyBorder="1" applyAlignment="1" applyProtection="1">
      <alignment vertical="top" wrapText="1"/>
    </xf>
    <xf numFmtId="0" fontId="1" fillId="3" borderId="0" xfId="8" applyNumberFormat="1" applyFont="1" applyFill="1" applyBorder="1" applyAlignment="1" applyProtection="1">
      <alignment vertical="top" wrapText="1"/>
    </xf>
    <xf numFmtId="0" fontId="5" fillId="3" borderId="0" xfId="8" applyNumberFormat="1" applyFont="1" applyFill="1" applyAlignment="1" applyProtection="1">
      <alignment horizontal="right" vertical="top" wrapText="1"/>
    </xf>
    <xf numFmtId="0" fontId="5" fillId="3" borderId="0" xfId="8" applyNumberFormat="1" applyFont="1" applyFill="1" applyBorder="1" applyAlignment="1" applyProtection="1">
      <alignment horizontal="right" vertical="top" wrapText="1"/>
    </xf>
    <xf numFmtId="0" fontId="1" fillId="2" borderId="0" xfId="0" applyFont="1" applyFill="1" applyAlignment="1" applyProtection="1">
      <alignment vertical="top"/>
    </xf>
    <xf numFmtId="0" fontId="8" fillId="2" borderId="0" xfId="0" applyFont="1" applyFill="1" applyAlignment="1" applyProtection="1">
      <alignment vertical="top" wrapText="1"/>
    </xf>
    <xf numFmtId="0" fontId="10" fillId="2" borderId="0" xfId="0" applyFont="1" applyFill="1" applyAlignment="1" applyProtection="1">
      <alignment wrapText="1"/>
    </xf>
    <xf numFmtId="0" fontId="16" fillId="3" borderId="0" xfId="0" applyNumberFormat="1" applyFont="1" applyFill="1" applyAlignment="1" applyProtection="1">
      <alignment vertical="center"/>
    </xf>
    <xf numFmtId="0" fontId="12" fillId="2" borderId="0" xfId="0" applyFont="1" applyFill="1" applyBorder="1" applyAlignment="1" applyProtection="1">
      <alignment vertical="top"/>
    </xf>
    <xf numFmtId="0" fontId="12" fillId="2" borderId="0" xfId="0" applyFont="1" applyFill="1" applyBorder="1" applyAlignment="1" applyProtection="1">
      <alignment horizontal="right" vertical="top"/>
    </xf>
    <xf numFmtId="0" fontId="1" fillId="3" borderId="0" xfId="0" applyFont="1" applyFill="1" applyAlignment="1" applyProtection="1">
      <alignment vertical="top"/>
    </xf>
    <xf numFmtId="0" fontId="12" fillId="3" borderId="0" xfId="0" applyFont="1" applyFill="1" applyBorder="1" applyAlignment="1" applyProtection="1">
      <alignment vertical="top"/>
    </xf>
    <xf numFmtId="0" fontId="1" fillId="3" borderId="0" xfId="0" applyFont="1" applyFill="1" applyBorder="1" applyAlignment="1" applyProtection="1">
      <alignment vertical="top"/>
    </xf>
    <xf numFmtId="0" fontId="5" fillId="3" borderId="0" xfId="0" applyFont="1" applyFill="1" applyAlignment="1" applyProtection="1">
      <alignment vertical="top"/>
    </xf>
    <xf numFmtId="0" fontId="1" fillId="3" borderId="0" xfId="0" applyFont="1" applyFill="1" applyBorder="1" applyAlignment="1" applyProtection="1">
      <alignment horizontal="right" vertical="top"/>
    </xf>
    <xf numFmtId="0" fontId="1" fillId="0" borderId="0" xfId="0" applyFont="1" applyAlignment="1" applyProtection="1">
      <alignment vertical="top"/>
    </xf>
    <xf numFmtId="0" fontId="1" fillId="2" borderId="0" xfId="0" applyFont="1" applyFill="1" applyAlignment="1" applyProtection="1">
      <alignment horizontal="right" vertical="top"/>
    </xf>
    <xf numFmtId="0" fontId="11" fillId="3" borderId="0" xfId="0" applyFont="1" applyFill="1" applyAlignment="1" applyProtection="1">
      <alignment vertical="top"/>
    </xf>
    <xf numFmtId="0" fontId="1" fillId="3" borderId="0" xfId="0" applyFont="1" applyFill="1" applyAlignment="1" applyProtection="1">
      <alignment horizontal="right" vertical="top"/>
    </xf>
    <xf numFmtId="0" fontId="1" fillId="3" borderId="1" xfId="0" applyFont="1" applyFill="1" applyBorder="1" applyAlignment="1" applyProtection="1">
      <alignment horizontal="center" vertical="top"/>
    </xf>
    <xf numFmtId="0" fontId="1" fillId="4" borderId="1" xfId="0" applyFont="1" applyFill="1" applyBorder="1" applyAlignment="1" applyProtection="1">
      <alignment vertical="top"/>
    </xf>
    <xf numFmtId="0" fontId="1" fillId="5" borderId="2" xfId="0" applyFont="1" applyFill="1" applyBorder="1" applyAlignment="1" applyProtection="1">
      <alignment vertical="top"/>
    </xf>
    <xf numFmtId="0" fontId="13" fillId="2" borderId="0" xfId="0" applyFont="1" applyFill="1" applyBorder="1" applyAlignment="1" applyProtection="1">
      <alignment vertical="top"/>
    </xf>
    <xf numFmtId="0" fontId="15" fillId="3" borderId="0" xfId="0" applyFont="1" applyFill="1" applyAlignment="1" applyProtection="1">
      <alignment horizontal="right" readingOrder="2"/>
    </xf>
    <xf numFmtId="0" fontId="1" fillId="0" borderId="0" xfId="0" applyFont="1" applyFill="1" applyBorder="1" applyAlignment="1" applyProtection="1">
      <alignment vertical="top"/>
    </xf>
    <xf numFmtId="0" fontId="5" fillId="3" borderId="0" xfId="0" applyFont="1" applyFill="1" applyBorder="1" applyAlignment="1" applyProtection="1">
      <alignment vertical="top"/>
    </xf>
    <xf numFmtId="0" fontId="1" fillId="3" borderId="1" xfId="0" applyFont="1" applyFill="1" applyBorder="1" applyAlignment="1" applyProtection="1">
      <alignment vertical="top" wrapText="1"/>
    </xf>
    <xf numFmtId="0" fontId="1" fillId="3" borderId="1" xfId="0" applyFont="1" applyFill="1" applyBorder="1" applyAlignment="1" applyProtection="1">
      <alignment vertical="top"/>
    </xf>
    <xf numFmtId="0" fontId="5" fillId="0" borderId="0" xfId="0" applyFont="1" applyFill="1" applyProtection="1"/>
    <xf numFmtId="0" fontId="4" fillId="3" borderId="0" xfId="0" applyFont="1" applyFill="1" applyBorder="1" applyAlignment="1" applyProtection="1">
      <alignment horizontal="right" vertical="top"/>
    </xf>
    <xf numFmtId="0" fontId="5" fillId="0" borderId="4" xfId="0" applyFont="1" applyFill="1" applyBorder="1" applyAlignment="1" applyProtection="1">
      <alignment horizontal="center" vertical="top"/>
    </xf>
    <xf numFmtId="0" fontId="5" fillId="0" borderId="4" xfId="0" applyFont="1" applyFill="1" applyBorder="1" applyAlignment="1" applyProtection="1">
      <alignment horizontal="center" vertical="top" wrapText="1"/>
    </xf>
    <xf numFmtId="0" fontId="5" fillId="3" borderId="10" xfId="0" applyFont="1" applyFill="1" applyBorder="1" applyAlignment="1" applyProtection="1">
      <alignment horizontal="center" vertical="top"/>
    </xf>
    <xf numFmtId="0" fontId="1" fillId="2" borderId="4" xfId="0" applyFont="1" applyFill="1" applyBorder="1" applyProtection="1"/>
    <xf numFmtId="0" fontId="5" fillId="3" borderId="0" xfId="0" applyFont="1" applyFill="1" applyBorder="1" applyAlignment="1" applyProtection="1">
      <alignment horizontal="right" vertical="top"/>
    </xf>
    <xf numFmtId="0" fontId="1" fillId="3" borderId="0" xfId="0" applyFont="1" applyFill="1" applyAlignment="1" applyProtection="1">
      <alignment vertical="top" wrapText="1"/>
    </xf>
    <xf numFmtId="0" fontId="1" fillId="4" borderId="2" xfId="0" applyFont="1" applyFill="1" applyBorder="1" applyAlignment="1" applyProtection="1">
      <alignment vertical="top" wrapText="1"/>
      <protection locked="0"/>
    </xf>
    <xf numFmtId="0" fontId="1" fillId="4" borderId="4" xfId="0" applyFont="1" applyFill="1" applyBorder="1" applyAlignment="1" applyProtection="1">
      <alignment vertical="top" wrapText="1"/>
      <protection locked="0"/>
    </xf>
    <xf numFmtId="168" fontId="1" fillId="5" borderId="8" xfId="0" applyNumberFormat="1" applyFont="1" applyFill="1" applyBorder="1" applyAlignment="1" applyProtection="1">
      <alignment horizontal="center" vertical="center" wrapText="1"/>
    </xf>
    <xf numFmtId="0" fontId="5" fillId="3" borderId="0" xfId="0" applyFont="1" applyFill="1" applyBorder="1" applyAlignment="1" applyProtection="1">
      <alignment horizontal="right" vertical="top" wrapText="1"/>
    </xf>
    <xf numFmtId="0" fontId="4" fillId="3" borderId="0" xfId="0" applyFont="1" applyFill="1" applyAlignment="1" applyProtection="1">
      <alignment vertical="top"/>
    </xf>
    <xf numFmtId="0" fontId="1" fillId="4" borderId="2" xfId="0" applyFont="1" applyFill="1" applyBorder="1" applyAlignment="1" applyProtection="1">
      <alignment vertical="top"/>
      <protection locked="0"/>
    </xf>
    <xf numFmtId="1" fontId="5" fillId="3" borderId="7" xfId="0" applyNumberFormat="1" applyFont="1" applyFill="1" applyBorder="1" applyAlignment="1" applyProtection="1">
      <alignment horizontal="right" vertical="top" wrapText="1"/>
    </xf>
    <xf numFmtId="1" fontId="11" fillId="3" borderId="0" xfId="0" applyNumberFormat="1" applyFont="1" applyFill="1" applyBorder="1" applyAlignment="1" applyProtection="1">
      <alignment horizontal="right" vertical="top" wrapText="1"/>
    </xf>
    <xf numFmtId="0" fontId="1" fillId="3" borderId="0" xfId="0" applyFont="1" applyFill="1" applyBorder="1" applyAlignment="1" applyProtection="1">
      <alignment vertical="top" wrapText="1"/>
    </xf>
    <xf numFmtId="0" fontId="5" fillId="3" borderId="0" xfId="0" applyFont="1" applyFill="1" applyAlignment="1" applyProtection="1">
      <alignment vertical="center"/>
    </xf>
    <xf numFmtId="0" fontId="1" fillId="3" borderId="2" xfId="0" applyFont="1" applyFill="1" applyBorder="1" applyAlignment="1" applyProtection="1">
      <alignment vertical="top" wrapText="1"/>
    </xf>
    <xf numFmtId="0" fontId="1" fillId="3" borderId="0" xfId="0" applyFont="1" applyFill="1" applyProtection="1"/>
    <xf numFmtId="0" fontId="1" fillId="3" borderId="12" xfId="0" applyFont="1" applyFill="1" applyBorder="1" applyAlignment="1" applyProtection="1">
      <alignment vertical="top"/>
    </xf>
    <xf numFmtId="0" fontId="1" fillId="3" borderId="12" xfId="0" applyFont="1" applyFill="1" applyBorder="1" applyAlignment="1" applyProtection="1">
      <alignment horizontal="right" vertical="top"/>
    </xf>
    <xf numFmtId="0" fontId="1" fillId="4" borderId="1" xfId="8" applyNumberFormat="1" applyFont="1" applyFill="1" applyBorder="1" applyAlignment="1" applyProtection="1">
      <alignment vertical="top"/>
      <protection locked="0"/>
    </xf>
    <xf numFmtId="0" fontId="12" fillId="2" borderId="0" xfId="11" applyNumberFormat="1" applyFont="1" applyFill="1" applyBorder="1" applyAlignment="1" applyProtection="1">
      <alignment vertical="top"/>
    </xf>
    <xf numFmtId="0" fontId="13" fillId="2" borderId="0" xfId="11" applyNumberFormat="1" applyFont="1" applyFill="1" applyBorder="1" applyAlignment="1" applyProtection="1">
      <alignment vertical="top"/>
    </xf>
    <xf numFmtId="0" fontId="1" fillId="3" borderId="0" xfId="8" applyNumberFormat="1" applyFont="1" applyFill="1" applyAlignment="1" applyProtection="1">
      <alignment vertical="top"/>
    </xf>
    <xf numFmtId="0" fontId="5" fillId="3" borderId="1" xfId="8" applyNumberFormat="1" applyFont="1" applyFill="1" applyBorder="1" applyAlignment="1" applyProtection="1">
      <alignment vertical="top"/>
    </xf>
    <xf numFmtId="0" fontId="4" fillId="3" borderId="0" xfId="8" applyNumberFormat="1" applyFont="1" applyFill="1" applyAlignment="1" applyProtection="1">
      <alignment vertical="top"/>
    </xf>
    <xf numFmtId="0" fontId="4" fillId="3" borderId="0" xfId="8" applyNumberFormat="1" applyFont="1" applyFill="1" applyBorder="1" applyAlignment="1" applyProtection="1">
      <alignment vertical="top"/>
    </xf>
    <xf numFmtId="0" fontId="1" fillId="3" borderId="1" xfId="8" applyNumberFormat="1" applyFont="1" applyFill="1" applyBorder="1" applyAlignment="1" applyProtection="1">
      <alignment vertical="top" wrapText="1"/>
    </xf>
    <xf numFmtId="0" fontId="1" fillId="3" borderId="1" xfId="8" applyNumberFormat="1" applyFont="1" applyFill="1" applyBorder="1" applyAlignment="1" applyProtection="1">
      <alignment vertical="top"/>
    </xf>
    <xf numFmtId="0" fontId="1" fillId="3" borderId="0" xfId="8" applyNumberFormat="1" applyFont="1" applyFill="1" applyBorder="1" applyAlignment="1" applyProtection="1">
      <alignment horizontal="right" vertical="top"/>
    </xf>
    <xf numFmtId="0" fontId="1" fillId="0" borderId="1" xfId="8" applyNumberFormat="1" applyFont="1" applyFill="1" applyBorder="1" applyAlignment="1" applyProtection="1">
      <alignment horizontal="right" vertical="top"/>
    </xf>
    <xf numFmtId="0" fontId="1" fillId="4" borderId="1" xfId="8" applyNumberFormat="1" applyFont="1" applyFill="1" applyBorder="1" applyAlignment="1" applyProtection="1">
      <alignment vertical="top" wrapText="1"/>
      <protection locked="0"/>
    </xf>
    <xf numFmtId="0" fontId="1" fillId="3" borderId="0" xfId="8" applyNumberFormat="1" applyFont="1" applyFill="1" applyAlignment="1" applyProtection="1">
      <alignment horizontal="right" vertical="top"/>
    </xf>
    <xf numFmtId="165" fontId="1" fillId="3" borderId="0" xfId="8" applyFont="1" applyFill="1" applyBorder="1" applyProtection="1"/>
    <xf numFmtId="0" fontId="1" fillId="3" borderId="3" xfId="8" applyNumberFormat="1" applyFont="1" applyFill="1" applyBorder="1" applyAlignment="1" applyProtection="1">
      <alignment vertical="top"/>
    </xf>
    <xf numFmtId="0" fontId="1" fillId="3" borderId="1" xfId="8" applyNumberFormat="1" applyFont="1" applyFill="1" applyBorder="1" applyAlignment="1" applyProtection="1">
      <alignment horizontal="right" vertical="top"/>
    </xf>
    <xf numFmtId="0" fontId="5" fillId="3" borderId="1" xfId="8" applyNumberFormat="1" applyFont="1" applyFill="1" applyBorder="1" applyAlignment="1" applyProtection="1">
      <alignment vertical="top" wrapText="1"/>
    </xf>
    <xf numFmtId="0" fontId="1" fillId="3" borderId="0" xfId="8" applyNumberFormat="1" applyFont="1" applyFill="1" applyBorder="1" applyAlignment="1" applyProtection="1">
      <alignment horizontal="right" vertical="top" wrapText="1"/>
    </xf>
    <xf numFmtId="0" fontId="1" fillId="3" borderId="0" xfId="8" applyNumberFormat="1" applyFont="1" applyFill="1" applyBorder="1" applyAlignment="1" applyProtection="1">
      <alignment horizontal="left" vertical="top" wrapText="1"/>
    </xf>
    <xf numFmtId="0" fontId="12" fillId="2" borderId="0" xfId="8" applyNumberFormat="1" applyFont="1" applyFill="1" applyBorder="1" applyAlignment="1" applyProtection="1">
      <alignment vertical="top"/>
    </xf>
    <xf numFmtId="0" fontId="13" fillId="2" borderId="0" xfId="8" applyNumberFormat="1" applyFont="1" applyFill="1" applyBorder="1" applyAlignment="1" applyProtection="1">
      <alignment vertical="top"/>
    </xf>
    <xf numFmtId="165" fontId="18" fillId="13" borderId="0" xfId="8" applyFont="1" applyFill="1" applyProtection="1"/>
    <xf numFmtId="0" fontId="5" fillId="3" borderId="1" xfId="8" applyNumberFormat="1" applyFont="1" applyFill="1" applyBorder="1" applyAlignment="1" applyProtection="1">
      <alignment horizontal="right" vertical="top" wrapText="1"/>
    </xf>
    <xf numFmtId="0" fontId="1" fillId="3" borderId="0" xfId="8" applyNumberFormat="1" applyFont="1" applyFill="1" applyBorder="1" applyAlignment="1" applyProtection="1">
      <alignment horizontal="right"/>
    </xf>
    <xf numFmtId="165" fontId="1" fillId="3" borderId="0" xfId="8" applyFont="1" applyFill="1" applyProtection="1"/>
    <xf numFmtId="0" fontId="4" fillId="3" borderId="0" xfId="8" applyNumberFormat="1" applyFont="1" applyFill="1" applyAlignment="1" applyProtection="1">
      <alignment horizontal="right" vertical="top" wrapText="1"/>
    </xf>
    <xf numFmtId="0" fontId="1" fillId="3" borderId="1" xfId="8" applyNumberFormat="1" applyFont="1" applyFill="1" applyBorder="1" applyAlignment="1" applyProtection="1">
      <alignment horizontal="right" vertical="top" wrapText="1"/>
    </xf>
    <xf numFmtId="0" fontId="5" fillId="3" borderId="1" xfId="8" applyNumberFormat="1" applyFont="1" applyFill="1" applyBorder="1" applyAlignment="1" applyProtection="1">
      <alignment horizontal="right" vertical="top"/>
    </xf>
    <xf numFmtId="0" fontId="1" fillId="3" borderId="0" xfId="8" applyNumberFormat="1" applyFont="1" applyFill="1" applyBorder="1" applyAlignment="1" applyProtection="1"/>
    <xf numFmtId="0" fontId="1" fillId="3" borderId="0" xfId="8" applyNumberFormat="1" applyFont="1" applyFill="1" applyAlignment="1" applyProtection="1"/>
    <xf numFmtId="0" fontId="1" fillId="3" borderId="0" xfId="8" applyNumberFormat="1" applyFont="1" applyFill="1" applyAlignment="1" applyProtection="1">
      <alignment wrapText="1"/>
    </xf>
    <xf numFmtId="0" fontId="4" fillId="3" borderId="2" xfId="8" applyNumberFormat="1" applyFont="1" applyFill="1" applyBorder="1" applyAlignment="1" applyProtection="1">
      <alignment vertical="top" wrapText="1"/>
    </xf>
    <xf numFmtId="0" fontId="4" fillId="3" borderId="3" xfId="8" applyNumberFormat="1" applyFont="1" applyFill="1" applyBorder="1" applyAlignment="1" applyProtection="1">
      <alignment vertical="top" wrapText="1"/>
    </xf>
    <xf numFmtId="0" fontId="5" fillId="3" borderId="22" xfId="8" applyNumberFormat="1" applyFont="1" applyFill="1" applyBorder="1" applyAlignment="1" applyProtection="1">
      <alignment vertical="top" wrapText="1"/>
    </xf>
    <xf numFmtId="0" fontId="1" fillId="3" borderId="0" xfId="8" applyNumberFormat="1" applyFont="1" applyFill="1" applyBorder="1" applyAlignment="1" applyProtection="1">
      <alignment horizontal="center" vertical="center" wrapText="1"/>
    </xf>
    <xf numFmtId="9" fontId="1" fillId="3" borderId="0" xfId="8" applyNumberFormat="1" applyFont="1" applyFill="1" applyBorder="1" applyAlignment="1" applyProtection="1">
      <alignment horizontal="center" vertical="center" wrapText="1"/>
    </xf>
    <xf numFmtId="0" fontId="1" fillId="13" borderId="0" xfId="8" applyNumberFormat="1" applyFont="1" applyFill="1" applyAlignment="1" applyProtection="1">
      <alignment vertical="top"/>
    </xf>
    <xf numFmtId="0" fontId="11" fillId="13" borderId="0" xfId="8" applyNumberFormat="1" applyFont="1" applyFill="1" applyAlignment="1" applyProtection="1">
      <alignment vertical="top"/>
    </xf>
    <xf numFmtId="0" fontId="1" fillId="13" borderId="0" xfId="8" applyNumberFormat="1" applyFont="1" applyFill="1" applyBorder="1" applyAlignment="1" applyProtection="1">
      <alignment vertical="top"/>
    </xf>
    <xf numFmtId="165" fontId="1" fillId="13" borderId="0" xfId="8" applyFont="1" applyFill="1" applyProtection="1"/>
    <xf numFmtId="0" fontId="1" fillId="13" borderId="0" xfId="0" applyFont="1" applyFill="1" applyAlignment="1" applyProtection="1">
      <alignment vertical="top"/>
    </xf>
    <xf numFmtId="165" fontId="5" fillId="3" borderId="0" xfId="8" applyFont="1" applyFill="1" applyAlignment="1" applyProtection="1">
      <alignment horizontal="right" wrapText="1"/>
    </xf>
    <xf numFmtId="0" fontId="11" fillId="3" borderId="0" xfId="8" applyNumberFormat="1" applyFont="1" applyFill="1" applyAlignment="1" applyProtection="1">
      <alignment vertical="top"/>
    </xf>
    <xf numFmtId="165" fontId="1" fillId="3" borderId="0" xfId="8" applyFont="1" applyFill="1" applyAlignment="1" applyProtection="1">
      <alignment horizontal="right" wrapText="1"/>
    </xf>
    <xf numFmtId="0" fontId="1" fillId="0" borderId="0" xfId="0" applyFont="1" applyProtection="1"/>
    <xf numFmtId="0" fontId="5" fillId="3" borderId="10" xfId="0" applyFont="1" applyFill="1" applyBorder="1" applyAlignment="1" applyProtection="1">
      <alignment vertical="top" wrapText="1"/>
    </xf>
    <xf numFmtId="0" fontId="5" fillId="3" borderId="10" xfId="0" applyFont="1" applyFill="1" applyBorder="1" applyAlignment="1" applyProtection="1">
      <alignment horizontal="center" vertical="top" wrapText="1"/>
    </xf>
    <xf numFmtId="0" fontId="5" fillId="3" borderId="0" xfId="0" applyFont="1" applyFill="1" applyAlignment="1" applyProtection="1">
      <alignment wrapText="1"/>
    </xf>
    <xf numFmtId="0" fontId="1" fillId="0" borderId="10" xfId="0" applyFont="1" applyFill="1" applyBorder="1" applyAlignment="1" applyProtection="1">
      <alignment vertical="top"/>
    </xf>
    <xf numFmtId="0" fontId="1" fillId="12" borderId="4" xfId="0" applyFont="1" applyFill="1" applyBorder="1" applyAlignment="1" applyProtection="1">
      <alignment vertical="top"/>
      <protection locked="0"/>
    </xf>
    <xf numFmtId="0" fontId="1" fillId="0" borderId="9" xfId="0" applyFont="1" applyFill="1" applyBorder="1" applyAlignment="1" applyProtection="1">
      <alignment vertical="top"/>
    </xf>
    <xf numFmtId="0" fontId="1" fillId="0" borderId="5" xfId="0" applyFont="1" applyFill="1" applyBorder="1" applyAlignment="1" applyProtection="1">
      <alignment vertical="top"/>
    </xf>
    <xf numFmtId="168" fontId="1" fillId="5" borderId="14" xfId="2" applyNumberFormat="1" applyFont="1" applyFill="1" applyBorder="1" applyAlignment="1" applyProtection="1">
      <alignment horizontal="center" vertical="center" wrapText="1"/>
    </xf>
    <xf numFmtId="1" fontId="11" fillId="3" borderId="0" xfId="0" applyNumberFormat="1" applyFont="1" applyFill="1" applyBorder="1" applyAlignment="1" applyProtection="1">
      <alignment horizontal="right" vertical="center" wrapText="1"/>
    </xf>
    <xf numFmtId="165" fontId="18" fillId="3" borderId="0" xfId="8" applyFont="1" applyFill="1" applyProtection="1"/>
    <xf numFmtId="0" fontId="1" fillId="3" borderId="1" xfId="18" applyNumberFormat="1" applyFont="1" applyFill="1" applyBorder="1" applyAlignment="1" applyProtection="1">
      <alignment vertical="top"/>
    </xf>
    <xf numFmtId="0" fontId="1" fillId="3" borderId="0" xfId="18" applyNumberFormat="1" applyFont="1" applyFill="1" applyBorder="1" applyAlignment="1" applyProtection="1">
      <alignment vertical="top"/>
    </xf>
    <xf numFmtId="0" fontId="12" fillId="3" borderId="0" xfId="18" applyNumberFormat="1" applyFont="1" applyFill="1" applyBorder="1" applyAlignment="1" applyProtection="1">
      <alignment vertical="top"/>
    </xf>
    <xf numFmtId="165" fontId="1" fillId="3" borderId="0" xfId="18" applyFont="1" applyFill="1" applyBorder="1" applyProtection="1"/>
    <xf numFmtId="0" fontId="5" fillId="3" borderId="17" xfId="18" applyNumberFormat="1" applyFont="1" applyFill="1" applyBorder="1" applyAlignment="1" applyProtection="1">
      <alignment vertical="top" wrapText="1"/>
    </xf>
    <xf numFmtId="0" fontId="1" fillId="3" borderId="18" xfId="18" applyNumberFormat="1" applyFont="1" applyFill="1" applyBorder="1" applyAlignment="1" applyProtection="1"/>
    <xf numFmtId="0" fontId="1" fillId="3" borderId="24" xfId="18" applyNumberFormat="1" applyFont="1" applyFill="1" applyBorder="1" applyAlignment="1" applyProtection="1">
      <alignment vertical="top" wrapText="1"/>
    </xf>
    <xf numFmtId="0" fontId="1" fillId="3" borderId="18" xfId="18" applyNumberFormat="1" applyFont="1" applyFill="1" applyBorder="1" applyAlignment="1" applyProtection="1">
      <alignment vertical="top"/>
    </xf>
    <xf numFmtId="0" fontId="1" fillId="3" borderId="19" xfId="18" applyNumberFormat="1" applyFont="1" applyFill="1" applyBorder="1" applyAlignment="1" applyProtection="1">
      <alignment vertical="top"/>
    </xf>
    <xf numFmtId="168" fontId="1" fillId="5" borderId="13" xfId="18" applyNumberFormat="1" applyFont="1" applyFill="1" applyBorder="1" applyAlignment="1" applyProtection="1">
      <alignment horizontal="center" vertical="center" wrapText="1"/>
    </xf>
    <xf numFmtId="0" fontId="1" fillId="10" borderId="23" xfId="18" applyNumberFormat="1" applyFont="1" applyFill="1" applyBorder="1" applyAlignment="1" applyProtection="1">
      <alignment vertical="top"/>
      <protection locked="0"/>
    </xf>
    <xf numFmtId="0" fontId="1" fillId="0" borderId="17" xfId="8" applyNumberFormat="1" applyFont="1" applyFill="1" applyBorder="1" applyAlignment="1" applyProtection="1">
      <alignment vertical="top"/>
    </xf>
    <xf numFmtId="0" fontId="1" fillId="0" borderId="18" xfId="8" applyNumberFormat="1" applyFont="1" applyFill="1" applyBorder="1" applyAlignment="1" applyProtection="1">
      <alignment vertical="top"/>
    </xf>
    <xf numFmtId="0" fontId="1" fillId="0" borderId="18" xfId="8" applyNumberFormat="1" applyFont="1" applyFill="1" applyBorder="1" applyAlignment="1" applyProtection="1">
      <alignment vertical="top" wrapText="1"/>
    </xf>
    <xf numFmtId="0" fontId="1" fillId="0" borderId="19" xfId="8" applyNumberFormat="1" applyFont="1" applyFill="1" applyBorder="1" applyAlignment="1" applyProtection="1">
      <alignment vertical="top"/>
    </xf>
    <xf numFmtId="0" fontId="1" fillId="3" borderId="0" xfId="0" applyFont="1" applyFill="1" applyAlignment="1" applyProtection="1">
      <alignment horizontal="right"/>
    </xf>
    <xf numFmtId="20" fontId="1" fillId="3" borderId="0" xfId="0" applyNumberFormat="1" applyFont="1" applyFill="1" applyBorder="1" applyAlignment="1" applyProtection="1">
      <alignment horizontal="right" vertical="top"/>
    </xf>
    <xf numFmtId="0" fontId="1" fillId="4" borderId="5" xfId="0" applyFont="1" applyFill="1" applyBorder="1" applyAlignment="1" applyProtection="1">
      <alignment vertical="top" wrapText="1"/>
      <protection locked="0"/>
    </xf>
    <xf numFmtId="168" fontId="1" fillId="5" borderId="6" xfId="8" applyNumberFormat="1" applyFont="1" applyFill="1" applyBorder="1" applyAlignment="1" applyProtection="1">
      <alignment horizontal="center" vertical="top" wrapText="1"/>
    </xf>
    <xf numFmtId="0" fontId="12" fillId="2" borderId="0" xfId="11" applyNumberFormat="1" applyFont="1" applyFill="1" applyBorder="1" applyAlignment="1" applyProtection="1">
      <alignment horizontal="right" vertical="top"/>
    </xf>
    <xf numFmtId="0" fontId="12" fillId="2" borderId="0" xfId="8" applyNumberFormat="1" applyFont="1" applyFill="1" applyBorder="1" applyAlignment="1" applyProtection="1">
      <alignment horizontal="right" vertical="top"/>
    </xf>
    <xf numFmtId="0" fontId="1" fillId="13" borderId="0" xfId="8" applyNumberFormat="1" applyFont="1" applyFill="1" applyAlignment="1" applyProtection="1">
      <alignment horizontal="right"/>
    </xf>
    <xf numFmtId="0" fontId="5" fillId="3" borderId="22" xfId="18" applyNumberFormat="1" applyFont="1" applyFill="1" applyBorder="1" applyAlignment="1" applyProtection="1">
      <alignment vertical="top"/>
    </xf>
    <xf numFmtId="0" fontId="5" fillId="0" borderId="0" xfId="0" applyFont="1" applyFill="1" applyAlignment="1" applyProtection="1">
      <alignment wrapText="1"/>
    </xf>
    <xf numFmtId="0" fontId="1" fillId="3" borderId="0" xfId="0" applyFont="1" applyFill="1" applyAlignment="1" applyProtection="1">
      <alignment horizontal="center" vertical="center"/>
    </xf>
    <xf numFmtId="0" fontId="1" fillId="3" borderId="0" xfId="0" applyFont="1" applyFill="1" applyAlignment="1" applyProtection="1">
      <alignment vertical="center"/>
    </xf>
    <xf numFmtId="0" fontId="1" fillId="3" borderId="0" xfId="0" applyFont="1" applyFill="1" applyBorder="1" applyAlignment="1" applyProtection="1">
      <alignment horizontal="center" vertical="center"/>
    </xf>
    <xf numFmtId="0" fontId="1" fillId="2" borderId="0" xfId="0" applyFont="1" applyFill="1" applyBorder="1" applyAlignment="1" applyProtection="1">
      <alignment vertical="center"/>
    </xf>
    <xf numFmtId="0" fontId="1" fillId="2" borderId="0" xfId="0" applyFont="1" applyFill="1" applyBorder="1" applyAlignment="1" applyProtection="1">
      <alignment horizontal="center" vertical="center"/>
    </xf>
    <xf numFmtId="1" fontId="5" fillId="3" borderId="11" xfId="0" applyNumberFormat="1" applyFont="1" applyFill="1" applyBorder="1" applyAlignment="1" applyProtection="1">
      <alignment horizontal="right" vertical="top" wrapText="1"/>
    </xf>
    <xf numFmtId="14" fontId="1" fillId="5" borderId="6" xfId="8" applyNumberFormat="1" applyFont="1" applyFill="1" applyBorder="1" applyAlignment="1" applyProtection="1">
      <alignment horizontal="center" vertical="top" wrapText="1"/>
    </xf>
    <xf numFmtId="0" fontId="1" fillId="3" borderId="2" xfId="18" applyNumberFormat="1" applyFont="1" applyFill="1" applyBorder="1" applyAlignment="1" applyProtection="1">
      <alignment horizontal="right" vertical="top" wrapText="1"/>
    </xf>
    <xf numFmtId="0" fontId="4" fillId="3" borderId="0" xfId="18" applyNumberFormat="1" applyFont="1" applyFill="1" applyBorder="1" applyAlignment="1" applyProtection="1">
      <alignment vertical="top" wrapText="1"/>
    </xf>
    <xf numFmtId="165" fontId="21" fillId="13" borderId="0" xfId="8" applyFont="1" applyFill="1" applyAlignment="1" applyProtection="1">
      <alignment horizontal="right" wrapText="1"/>
    </xf>
    <xf numFmtId="3" fontId="1" fillId="3" borderId="0" xfId="26" applyNumberFormat="1" applyFont="1" applyFill="1" applyBorder="1" applyAlignment="1" applyProtection="1">
      <alignment horizontal="right" vertical="top"/>
    </xf>
    <xf numFmtId="3" fontId="1" fillId="3" borderId="0" xfId="26" applyNumberFormat="1" applyFont="1" applyFill="1" applyBorder="1" applyAlignment="1" applyProtection="1">
      <alignment vertical="top"/>
    </xf>
    <xf numFmtId="0" fontId="4" fillId="3" borderId="0" xfId="0" applyFont="1" applyFill="1" applyProtection="1"/>
    <xf numFmtId="3" fontId="5" fillId="3" borderId="4" xfId="0" applyNumberFormat="1" applyFont="1" applyFill="1" applyBorder="1" applyAlignment="1" applyProtection="1">
      <alignment horizontal="right" vertical="top" wrapText="1"/>
    </xf>
    <xf numFmtId="0" fontId="1" fillId="0" borderId="1" xfId="0" applyFont="1" applyBorder="1" applyAlignment="1" applyProtection="1">
      <alignment vertical="top" wrapText="1"/>
    </xf>
    <xf numFmtId="0" fontId="1" fillId="0" borderId="1" xfId="0" applyFont="1" applyBorder="1" applyAlignment="1" applyProtection="1">
      <alignment vertical="top"/>
    </xf>
    <xf numFmtId="0" fontId="4" fillId="3" borderId="0" xfId="0" applyFont="1" applyFill="1" applyBorder="1" applyAlignment="1" applyProtection="1">
      <alignment horizontal="right" vertical="top" wrapText="1"/>
    </xf>
    <xf numFmtId="0" fontId="4" fillId="3" borderId="0" xfId="0" applyFont="1" applyFill="1" applyAlignment="1" applyProtection="1">
      <alignment horizontal="right" readingOrder="2"/>
    </xf>
    <xf numFmtId="0" fontId="1" fillId="3" borderId="0" xfId="0" applyFont="1" applyFill="1" applyBorder="1" applyAlignment="1" applyProtection="1">
      <alignment horizontal="center"/>
    </xf>
    <xf numFmtId="0" fontId="5" fillId="3" borderId="3" xfId="0" applyFont="1" applyFill="1" applyBorder="1" applyAlignment="1" applyProtection="1">
      <alignment horizontal="center" vertical="top"/>
    </xf>
    <xf numFmtId="167" fontId="1" fillId="2" borderId="4" xfId="2" applyNumberFormat="1" applyFont="1" applyFill="1" applyBorder="1" applyProtection="1"/>
    <xf numFmtId="43" fontId="1" fillId="5" borderId="4" xfId="2" applyFont="1" applyFill="1" applyBorder="1" applyAlignment="1" applyProtection="1">
      <alignment vertical="top"/>
    </xf>
    <xf numFmtId="43" fontId="1" fillId="5" borderId="2" xfId="0" applyNumberFormat="1" applyFont="1" applyFill="1" applyBorder="1" applyAlignment="1" applyProtection="1">
      <alignment vertical="top"/>
    </xf>
    <xf numFmtId="169" fontId="1" fillId="12" borderId="4" xfId="0" applyNumberFormat="1" applyFont="1" applyFill="1" applyBorder="1" applyAlignment="1" applyProtection="1">
      <alignment vertical="top"/>
      <protection locked="0"/>
    </xf>
    <xf numFmtId="0" fontId="5" fillId="3" borderId="1" xfId="0" applyFont="1" applyFill="1" applyBorder="1" applyAlignment="1" applyProtection="1">
      <alignment vertical="top"/>
    </xf>
    <xf numFmtId="0" fontId="5" fillId="3" borderId="1" xfId="0" applyFont="1" applyFill="1" applyBorder="1" applyProtection="1"/>
    <xf numFmtId="0" fontId="5" fillId="3" borderId="1" xfId="0" applyFont="1" applyFill="1" applyBorder="1" applyAlignment="1" applyProtection="1">
      <alignment horizontal="center" wrapText="1" readingOrder="2"/>
    </xf>
    <xf numFmtId="0" fontId="5" fillId="3" borderId="1" xfId="0" applyFont="1" applyFill="1" applyBorder="1" applyAlignment="1" applyProtection="1">
      <alignment horizontal="center" readingOrder="2"/>
    </xf>
    <xf numFmtId="171" fontId="1" fillId="3" borderId="0" xfId="0" applyNumberFormat="1" applyFont="1" applyFill="1" applyProtection="1"/>
    <xf numFmtId="10" fontId="1" fillId="5" borderId="34" xfId="17" applyNumberFormat="1" applyFont="1" applyFill="1" applyBorder="1" applyAlignment="1" applyProtection="1">
      <alignment horizontal="center" vertical="center" wrapText="1"/>
    </xf>
    <xf numFmtId="166" fontId="1" fillId="5" borderId="8" xfId="17" applyNumberFormat="1" applyFont="1" applyFill="1" applyBorder="1" applyAlignment="1" applyProtection="1">
      <alignment horizontal="center" vertical="center" wrapText="1"/>
    </xf>
    <xf numFmtId="169" fontId="1" fillId="5" borderId="8" xfId="0" applyNumberFormat="1" applyFont="1" applyFill="1" applyBorder="1" applyAlignment="1" applyProtection="1">
      <alignment horizontal="center" vertical="center" wrapText="1"/>
    </xf>
    <xf numFmtId="0" fontId="20" fillId="13" borderId="0" xfId="8" applyNumberFormat="1" applyFont="1" applyFill="1" applyAlignment="1" applyProtection="1">
      <alignment horizontal="right"/>
    </xf>
    <xf numFmtId="0" fontId="20" fillId="3" borderId="0" xfId="8" applyNumberFormat="1" applyFont="1" applyFill="1" applyAlignment="1" applyProtection="1">
      <alignment horizontal="right" vertical="top"/>
    </xf>
    <xf numFmtId="168" fontId="1" fillId="5" borderId="25" xfId="18" applyNumberFormat="1" applyFont="1" applyFill="1" applyBorder="1" applyAlignment="1" applyProtection="1">
      <alignment horizontal="center" vertical="center" wrapText="1"/>
    </xf>
    <xf numFmtId="10" fontId="1" fillId="5" borderId="13" xfId="18" applyNumberFormat="1" applyFont="1" applyFill="1" applyBorder="1" applyAlignment="1" applyProtection="1">
      <alignment horizontal="center" vertical="center"/>
    </xf>
    <xf numFmtId="0" fontId="4" fillId="0" borderId="0" xfId="8" applyNumberFormat="1" applyFont="1" applyFill="1" applyBorder="1" applyAlignment="1" applyProtection="1">
      <alignment vertical="top" wrapText="1"/>
    </xf>
    <xf numFmtId="3" fontId="1" fillId="3" borderId="5" xfId="0" applyNumberFormat="1" applyFont="1" applyFill="1" applyBorder="1" applyAlignment="1" applyProtection="1">
      <alignment horizontal="right" vertical="top" wrapText="1"/>
    </xf>
    <xf numFmtId="0" fontId="1" fillId="0" borderId="0" xfId="0" applyFont="1" applyFill="1" applyProtection="1"/>
    <xf numFmtId="0" fontId="1" fillId="0" borderId="0" xfId="0" applyFont="1" applyFill="1" applyAlignment="1" applyProtection="1">
      <alignment horizontal="right" readingOrder="2"/>
    </xf>
    <xf numFmtId="0" fontId="1" fillId="0" borderId="0" xfId="0" applyFont="1" applyFill="1" applyAlignment="1" applyProtection="1">
      <alignment readingOrder="2"/>
    </xf>
    <xf numFmtId="0" fontId="5" fillId="0" borderId="0" xfId="0" applyFont="1" applyFill="1" applyBorder="1" applyAlignment="1" applyProtection="1"/>
    <xf numFmtId="0" fontId="1" fillId="0" borderId="0" xfId="0" applyFont="1" applyFill="1" applyBorder="1" applyAlignment="1" applyProtection="1"/>
    <xf numFmtId="0" fontId="1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5" fillId="0" borderId="0" xfId="3" applyNumberFormat="1" applyFont="1" applyFill="1" applyProtection="1"/>
    <xf numFmtId="0" fontId="5" fillId="0" borderId="0" xfId="6" applyNumberFormat="1" applyFont="1" applyFill="1" applyProtection="1"/>
    <xf numFmtId="0" fontId="5" fillId="0" borderId="0" xfId="7" applyNumberFormat="1" applyFont="1" applyFill="1" applyProtection="1"/>
    <xf numFmtId="0" fontId="1" fillId="0" borderId="0" xfId="0" applyFont="1" applyFill="1" applyAlignment="1" applyProtection="1">
      <alignment horizontal="right"/>
    </xf>
    <xf numFmtId="0" fontId="1" fillId="0" borderId="0" xfId="3" applyNumberFormat="1" applyFont="1" applyFill="1" applyProtection="1"/>
    <xf numFmtId="0" fontId="1" fillId="0" borderId="0" xfId="6" applyNumberFormat="1" applyFont="1" applyFill="1" applyBorder="1" applyAlignment="1" applyProtection="1">
      <alignment vertical="top"/>
    </xf>
    <xf numFmtId="0" fontId="1" fillId="0" borderId="0" xfId="6" applyNumberFormat="1" applyFont="1" applyFill="1" applyProtection="1"/>
    <xf numFmtId="0" fontId="1" fillId="0" borderId="0" xfId="7" applyNumberFormat="1" applyFont="1" applyFill="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top" wrapText="1"/>
    </xf>
    <xf numFmtId="0" fontId="1" fillId="0" borderId="0" xfId="0" applyNumberFormat="1" applyFont="1" applyFill="1" applyProtection="1"/>
    <xf numFmtId="0" fontId="11" fillId="0" borderId="0" xfId="0" applyFont="1" applyFill="1" applyBorder="1" applyAlignment="1" applyProtection="1"/>
    <xf numFmtId="0" fontId="1" fillId="0" borderId="0" xfId="0" applyFont="1" applyFill="1" applyAlignment="1" applyProtection="1">
      <alignment wrapText="1"/>
    </xf>
    <xf numFmtId="0" fontId="1" fillId="11" borderId="12" xfId="0" applyFont="1" applyFill="1" applyBorder="1" applyProtection="1"/>
    <xf numFmtId="0" fontId="1" fillId="11" borderId="12" xfId="0" applyNumberFormat="1" applyFont="1" applyFill="1" applyBorder="1" applyProtection="1"/>
    <xf numFmtId="0" fontId="5" fillId="11" borderId="12" xfId="0" applyFont="1" applyFill="1" applyBorder="1" applyProtection="1"/>
    <xf numFmtId="0" fontId="5" fillId="6" borderId="0" xfId="0" applyFont="1" applyFill="1" applyBorder="1" applyAlignment="1" applyProtection="1"/>
    <xf numFmtId="1" fontId="1" fillId="0" borderId="0" xfId="0" applyNumberFormat="1" applyFont="1" applyFill="1" applyProtection="1"/>
    <xf numFmtId="0" fontId="5" fillId="7" borderId="0" xfId="0" applyFont="1" applyFill="1" applyBorder="1" applyAlignment="1" applyProtection="1"/>
    <xf numFmtId="3" fontId="1" fillId="0" borderId="0" xfId="0" applyNumberFormat="1" applyFont="1" applyFill="1" applyProtection="1"/>
    <xf numFmtId="0" fontId="5" fillId="9" borderId="0" xfId="0" applyFont="1" applyFill="1" applyBorder="1" applyAlignment="1" applyProtection="1"/>
    <xf numFmtId="0" fontId="1" fillId="0" borderId="0" xfId="0" applyFont="1" applyFill="1" applyBorder="1" applyProtection="1"/>
    <xf numFmtId="0" fontId="1" fillId="0" borderId="4" xfId="0" applyFont="1" applyFill="1" applyBorder="1" applyProtection="1"/>
    <xf numFmtId="164" fontId="1" fillId="0" borderId="0" xfId="0" applyNumberFormat="1" applyFont="1" applyFill="1" applyProtection="1"/>
    <xf numFmtId="167" fontId="1" fillId="0" borderId="0" xfId="2" applyNumberFormat="1" applyFont="1" applyFill="1" applyProtection="1"/>
    <xf numFmtId="9" fontId="1" fillId="0" borderId="0" xfId="0" applyNumberFormat="1" applyFont="1" applyFill="1" applyProtection="1"/>
    <xf numFmtId="10" fontId="1" fillId="0" borderId="0" xfId="0" applyNumberFormat="1" applyFont="1" applyFill="1" applyProtection="1"/>
    <xf numFmtId="0" fontId="16" fillId="11" borderId="12" xfId="0" applyFont="1" applyFill="1" applyBorder="1" applyAlignment="1" applyProtection="1">
      <alignment horizontal="center"/>
    </xf>
    <xf numFmtId="167" fontId="1" fillId="0" borderId="0" xfId="0" applyNumberFormat="1" applyFont="1" applyFill="1" applyProtection="1"/>
    <xf numFmtId="43" fontId="1" fillId="0" borderId="0" xfId="0" applyNumberFormat="1" applyFont="1" applyFill="1" applyBorder="1" applyProtection="1"/>
    <xf numFmtId="3" fontId="11" fillId="0" borderId="0" xfId="0" applyNumberFormat="1" applyFont="1" applyFill="1" applyBorder="1" applyAlignment="1" applyProtection="1">
      <alignment horizontal="right" vertical="top" wrapText="1"/>
    </xf>
    <xf numFmtId="43" fontId="5" fillId="0" borderId="0" xfId="2" applyFont="1" applyFill="1" applyProtection="1"/>
    <xf numFmtId="43" fontId="1" fillId="0" borderId="0" xfId="2" applyFont="1" applyFill="1" applyBorder="1" applyAlignment="1" applyProtection="1">
      <alignment vertical="top"/>
    </xf>
    <xf numFmtId="43" fontId="1" fillId="0" borderId="0" xfId="0" applyNumberFormat="1" applyFont="1" applyFill="1" applyProtection="1"/>
    <xf numFmtId="0" fontId="5" fillId="15" borderId="0" xfId="0" applyFont="1" applyFill="1" applyProtection="1"/>
    <xf numFmtId="0" fontId="5" fillId="14" borderId="0" xfId="0" applyFont="1" applyFill="1" applyBorder="1" applyAlignment="1" applyProtection="1">
      <alignment horizontal="right"/>
    </xf>
    <xf numFmtId="3" fontId="1" fillId="3" borderId="4" xfId="0" applyNumberFormat="1" applyFont="1" applyFill="1" applyBorder="1" applyAlignment="1" applyProtection="1">
      <alignment horizontal="right" vertical="top" wrapText="1"/>
    </xf>
    <xf numFmtId="43" fontId="1" fillId="0" borderId="0" xfId="2" applyFont="1" applyFill="1" applyProtection="1"/>
    <xf numFmtId="0" fontId="22" fillId="0" borderId="0" xfId="0" applyFont="1" applyAlignment="1" applyProtection="1">
      <alignment wrapText="1"/>
    </xf>
    <xf numFmtId="0" fontId="1" fillId="0" borderId="0" xfId="0" applyFont="1" applyAlignment="1" applyProtection="1">
      <alignment wrapText="1"/>
    </xf>
    <xf numFmtId="0" fontId="1" fillId="0" borderId="0" xfId="0" applyFont="1"/>
    <xf numFmtId="0" fontId="19" fillId="0" borderId="0" xfId="0" applyFont="1" applyBorder="1" applyAlignment="1">
      <alignment horizontal="right" vertical="center" readingOrder="2"/>
    </xf>
    <xf numFmtId="0" fontId="1" fillId="0" borderId="0" xfId="0" applyFont="1" applyBorder="1" applyAlignment="1">
      <alignment horizontal="right" vertical="center" readingOrder="2"/>
    </xf>
    <xf numFmtId="0" fontId="10" fillId="0" borderId="0" xfId="0" applyFont="1" applyBorder="1" applyAlignment="1">
      <alignment horizontal="right" vertical="center" readingOrder="2"/>
    </xf>
    <xf numFmtId="0" fontId="5" fillId="3" borderId="4" xfId="0" applyFont="1" applyFill="1" applyBorder="1" applyAlignment="1" applyProtection="1">
      <alignment horizontal="center" vertical="top" wrapText="1"/>
    </xf>
    <xf numFmtId="0" fontId="24" fillId="0" borderId="0" xfId="0" applyFont="1" applyFill="1" applyProtection="1"/>
    <xf numFmtId="0" fontId="23" fillId="0" borderId="0" xfId="0" applyFont="1" applyFill="1" applyProtection="1"/>
    <xf numFmtId="0" fontId="23" fillId="0" borderId="0" xfId="0" applyFont="1" applyFill="1" applyBorder="1" applyAlignment="1" applyProtection="1"/>
    <xf numFmtId="0" fontId="24" fillId="0" borderId="0" xfId="0" applyFont="1" applyFill="1" applyAlignment="1" applyProtection="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5" fillId="0" borderId="4" xfId="0" applyFont="1" applyFill="1" applyBorder="1" applyProtection="1"/>
    <xf numFmtId="0" fontId="5" fillId="0" borderId="0" xfId="0" applyFont="1" applyFill="1" applyProtection="1"/>
    <xf numFmtId="0" fontId="5" fillId="0" borderId="0" xfId="0" applyFont="1" applyFill="1" applyAlignment="1" applyProtection="1">
      <alignment wrapText="1"/>
    </xf>
    <xf numFmtId="0" fontId="1" fillId="0" borderId="0" xfId="0" applyFont="1" applyFill="1" applyProtection="1"/>
    <xf numFmtId="0" fontId="5" fillId="0" borderId="0" xfId="0" applyFont="1" applyFill="1" applyBorder="1" applyAlignment="1" applyProtection="1"/>
    <xf numFmtId="0" fontId="1" fillId="0" borderId="0" xfId="0" applyNumberFormat="1" applyFont="1" applyFill="1" applyProtection="1"/>
    <xf numFmtId="43" fontId="5" fillId="0" borderId="0" xfId="2" applyFont="1" applyFill="1" applyAlignment="1" applyProtection="1">
      <alignment horizontal="center"/>
    </xf>
    <xf numFmtId="0" fontId="1" fillId="0" borderId="0" xfId="0" applyFont="1" applyFill="1" applyAlignment="1" applyProtection="1">
      <alignment horizontal="center"/>
    </xf>
    <xf numFmtId="43" fontId="1" fillId="0" borderId="0" xfId="0" applyNumberFormat="1" applyFont="1" applyFill="1" applyAlignment="1" applyProtection="1">
      <alignment horizontal="center"/>
    </xf>
    <xf numFmtId="1" fontId="1" fillId="0" borderId="0" xfId="0" applyNumberFormat="1" applyFont="1" applyFill="1" applyAlignment="1" applyProtection="1">
      <alignment horizontal="center"/>
    </xf>
    <xf numFmtId="0" fontId="5" fillId="0" borderId="4" xfId="0" applyFont="1" applyFill="1" applyBorder="1" applyAlignment="1" applyProtection="1">
      <alignment vertical="top" wrapText="1"/>
    </xf>
    <xf numFmtId="167" fontId="1" fillId="0" borderId="4" xfId="0" applyNumberFormat="1" applyFont="1" applyFill="1" applyBorder="1" applyProtection="1"/>
    <xf numFmtId="0" fontId="1" fillId="0" borderId="4" xfId="0" applyFont="1" applyFill="1" applyBorder="1" applyAlignment="1" applyProtection="1">
      <alignment wrapText="1"/>
    </xf>
    <xf numFmtId="0" fontId="1" fillId="0" borderId="0" xfId="0" applyFont="1" applyFill="1" applyProtection="1"/>
    <xf numFmtId="0" fontId="2" fillId="0" borderId="0" xfId="1" applyNumberFormat="1" applyFill="1" applyAlignment="1" applyProtection="1"/>
    <xf numFmtId="0" fontId="24" fillId="0" borderId="0" xfId="0" applyFont="1" applyFill="1" applyBorder="1" applyAlignment="1" applyProtection="1">
      <alignment vertical="top"/>
    </xf>
    <xf numFmtId="0" fontId="24" fillId="0" borderId="0" xfId="0" applyFont="1" applyFill="1" applyBorder="1" applyAlignment="1" applyProtection="1">
      <alignment horizontal="right" vertical="top" readingOrder="2"/>
    </xf>
    <xf numFmtId="43" fontId="24" fillId="0" borderId="0" xfId="2" applyFont="1" applyFill="1" applyProtection="1"/>
    <xf numFmtId="0" fontId="1" fillId="0" borderId="0" xfId="0" applyFont="1" applyAlignment="1" applyProtection="1">
      <alignment horizontal="right" wrapText="1"/>
    </xf>
    <xf numFmtId="0" fontId="26" fillId="0" borderId="0" xfId="0" applyFont="1" applyAlignment="1" applyProtection="1">
      <alignment wrapText="1"/>
    </xf>
    <xf numFmtId="0" fontId="28" fillId="16" borderId="38" xfId="0" applyFont="1" applyFill="1" applyBorder="1" applyAlignment="1">
      <alignment horizontal="center" vertical="center" wrapText="1"/>
    </xf>
    <xf numFmtId="0" fontId="28" fillId="16" borderId="39" xfId="0" applyFont="1" applyFill="1" applyBorder="1" applyAlignment="1">
      <alignment horizontal="center" vertical="center"/>
    </xf>
    <xf numFmtId="0" fontId="33" fillId="3" borderId="38" xfId="0" applyFont="1" applyFill="1" applyBorder="1" applyAlignment="1">
      <alignment horizontal="right" vertical="center" readingOrder="2"/>
    </xf>
    <xf numFmtId="0" fontId="34" fillId="3" borderId="0" xfId="0" applyFont="1" applyFill="1" applyAlignment="1">
      <alignment vertical="center"/>
    </xf>
    <xf numFmtId="0" fontId="34" fillId="3" borderId="39" xfId="0" applyFont="1" applyFill="1" applyBorder="1" applyAlignment="1">
      <alignment vertical="center"/>
    </xf>
    <xf numFmtId="0" fontId="37" fillId="3" borderId="38" xfId="0" applyFont="1" applyFill="1" applyBorder="1" applyAlignment="1">
      <alignment horizontal="right" readingOrder="2"/>
    </xf>
    <xf numFmtId="0" fontId="39" fillId="3" borderId="0" xfId="0" applyFont="1" applyFill="1" applyAlignment="1">
      <alignment vertical="top"/>
    </xf>
    <xf numFmtId="0" fontId="39" fillId="3" borderId="39" xfId="0" applyFont="1" applyFill="1" applyBorder="1" applyAlignment="1">
      <alignment vertical="top"/>
    </xf>
    <xf numFmtId="0" fontId="39" fillId="0" borderId="40" xfId="0" applyFont="1" applyBorder="1" applyAlignment="1">
      <alignment vertical="center"/>
    </xf>
    <xf numFmtId="0" fontId="40" fillId="3" borderId="38" xfId="0" applyFont="1" applyFill="1" applyBorder="1" applyAlignment="1">
      <alignment horizontal="right" readingOrder="2"/>
    </xf>
    <xf numFmtId="0" fontId="39" fillId="0" borderId="40" xfId="0" applyFont="1" applyBorder="1" applyAlignment="1">
      <alignment vertical="center" wrapText="1"/>
    </xf>
    <xf numFmtId="0" fontId="39" fillId="3" borderId="0" xfId="0" applyFont="1" applyFill="1" applyAlignment="1" applyProtection="1"/>
    <xf numFmtId="0" fontId="39" fillId="3" borderId="0" xfId="0" applyFont="1" applyFill="1" applyAlignment="1" applyProtection="1">
      <alignment vertical="top"/>
    </xf>
    <xf numFmtId="0" fontId="36" fillId="3" borderId="0" xfId="0" applyFont="1" applyFill="1" applyAlignment="1" applyProtection="1">
      <alignment vertical="top" wrapText="1"/>
    </xf>
    <xf numFmtId="0" fontId="39" fillId="3" borderId="0" xfId="0" applyNumberFormat="1" applyFont="1" applyFill="1" applyAlignment="1" applyProtection="1">
      <alignment vertical="top"/>
    </xf>
    <xf numFmtId="0" fontId="39" fillId="3" borderId="0" xfId="0" applyNumberFormat="1" applyFont="1" applyFill="1" applyBorder="1" applyAlignment="1" applyProtection="1">
      <alignment vertical="top"/>
    </xf>
    <xf numFmtId="0" fontId="39" fillId="3" borderId="0" xfId="0" applyFont="1" applyFill="1" applyBorder="1" applyAlignment="1" applyProtection="1">
      <alignment wrapText="1"/>
    </xf>
    <xf numFmtId="0" fontId="41" fillId="3" borderId="0" xfId="0" applyFont="1" applyFill="1" applyBorder="1" applyAlignment="1" applyProtection="1">
      <alignment vertical="top"/>
    </xf>
    <xf numFmtId="0" fontId="39" fillId="3" borderId="0" xfId="0" applyFont="1" applyFill="1" applyBorder="1" applyAlignment="1" applyProtection="1">
      <alignment vertical="top"/>
    </xf>
    <xf numFmtId="0" fontId="39" fillId="3" borderId="0" xfId="0" applyFont="1" applyFill="1" applyBorder="1" applyAlignment="1" applyProtection="1">
      <alignment horizontal="right" vertical="top"/>
    </xf>
    <xf numFmtId="0" fontId="39" fillId="3" borderId="0" xfId="0" applyNumberFormat="1" applyFont="1" applyFill="1" applyBorder="1" applyAlignment="1" applyProtection="1">
      <alignment horizontal="right" vertical="top" wrapText="1"/>
    </xf>
    <xf numFmtId="3" fontId="43" fillId="3" borderId="0" xfId="0" applyNumberFormat="1" applyFont="1" applyFill="1" applyBorder="1" applyAlignment="1" applyProtection="1">
      <alignment vertical="top"/>
    </xf>
    <xf numFmtId="3" fontId="43" fillId="3" borderId="0" xfId="0" applyNumberFormat="1" applyFont="1" applyFill="1" applyBorder="1" applyAlignment="1" applyProtection="1">
      <alignment horizontal="right" vertical="top" wrapText="1"/>
    </xf>
    <xf numFmtId="0" fontId="41" fillId="2" borderId="0" xfId="0" applyFont="1" applyFill="1" applyBorder="1" applyAlignment="1" applyProtection="1">
      <alignment vertical="top"/>
    </xf>
    <xf numFmtId="3" fontId="39" fillId="3" borderId="0" xfId="0" applyNumberFormat="1" applyFont="1" applyFill="1" applyBorder="1" applyAlignment="1" applyProtection="1">
      <alignment vertical="top"/>
    </xf>
    <xf numFmtId="0" fontId="43" fillId="3" borderId="0" xfId="0" applyNumberFormat="1" applyFont="1" applyFill="1" applyBorder="1" applyAlignment="1" applyProtection="1">
      <alignment vertical="top"/>
    </xf>
    <xf numFmtId="3" fontId="39" fillId="3" borderId="0" xfId="0" applyNumberFormat="1" applyFont="1" applyFill="1" applyBorder="1" applyAlignment="1" applyProtection="1">
      <alignment horizontal="right" vertical="top" wrapText="1"/>
    </xf>
    <xf numFmtId="0" fontId="40" fillId="3" borderId="0" xfId="0" applyNumberFormat="1" applyFont="1" applyFill="1" applyBorder="1" applyAlignment="1" applyProtection="1">
      <alignment vertical="top" wrapText="1"/>
    </xf>
    <xf numFmtId="0" fontId="39" fillId="3" borderId="0" xfId="0" applyNumberFormat="1" applyFont="1" applyFill="1" applyBorder="1" applyAlignment="1" applyProtection="1">
      <alignment vertical="top" wrapText="1"/>
    </xf>
    <xf numFmtId="3" fontId="39" fillId="3" borderId="0" xfId="0" applyNumberFormat="1" applyFont="1" applyFill="1" applyBorder="1" applyAlignment="1" applyProtection="1">
      <alignment horizontal="center" vertical="top"/>
    </xf>
    <xf numFmtId="3" fontId="39" fillId="3" borderId="0" xfId="0" applyNumberFormat="1" applyFont="1" applyFill="1" applyBorder="1" applyAlignment="1" applyProtection="1">
      <alignment horizontal="right" vertical="top"/>
    </xf>
    <xf numFmtId="3" fontId="43" fillId="3" borderId="0" xfId="0" applyNumberFormat="1" applyFont="1" applyFill="1" applyBorder="1" applyAlignment="1" applyProtection="1">
      <alignment horizontal="right" vertical="top"/>
    </xf>
    <xf numFmtId="0" fontId="39" fillId="3" borderId="0" xfId="0" applyFont="1" applyFill="1" applyBorder="1" applyAlignment="1" applyProtection="1">
      <alignment horizontal="center" vertical="top"/>
    </xf>
    <xf numFmtId="0" fontId="43" fillId="3" borderId="0" xfId="0" applyFont="1" applyFill="1" applyBorder="1" applyAlignment="1" applyProtection="1">
      <alignment vertical="top"/>
    </xf>
    <xf numFmtId="0" fontId="41" fillId="3" borderId="38" xfId="0" applyFont="1" applyFill="1" applyBorder="1" applyAlignment="1">
      <alignment vertical="top"/>
    </xf>
    <xf numFmtId="0" fontId="41" fillId="3" borderId="0" xfId="0" applyFont="1" applyFill="1" applyAlignment="1">
      <alignment vertical="top"/>
    </xf>
    <xf numFmtId="0" fontId="41" fillId="3" borderId="39" xfId="0" applyFont="1" applyFill="1" applyBorder="1" applyAlignment="1">
      <alignment vertical="top"/>
    </xf>
    <xf numFmtId="0" fontId="41" fillId="3" borderId="0" xfId="0" applyFont="1" applyFill="1" applyAlignment="1">
      <alignment horizontal="right" vertical="top"/>
    </xf>
    <xf numFmtId="0" fontId="39" fillId="3" borderId="38" xfId="0" applyFont="1" applyFill="1" applyBorder="1" applyAlignment="1">
      <alignment horizontal="center" vertical="center"/>
    </xf>
    <xf numFmtId="0" fontId="39" fillId="3" borderId="0" xfId="0" applyFont="1" applyFill="1" applyAlignment="1">
      <alignment vertical="center"/>
    </xf>
    <xf numFmtId="0" fontId="39" fillId="3" borderId="39" xfId="0" applyFont="1" applyFill="1" applyBorder="1" applyAlignment="1">
      <alignment vertical="center"/>
    </xf>
    <xf numFmtId="0" fontId="41" fillId="3" borderId="0" xfId="0" applyFont="1" applyFill="1" applyAlignment="1">
      <alignment vertical="center"/>
    </xf>
    <xf numFmtId="0" fontId="41" fillId="3" borderId="39" xfId="0" applyFont="1" applyFill="1" applyBorder="1" applyAlignment="1">
      <alignment vertical="center"/>
    </xf>
    <xf numFmtId="0" fontId="39" fillId="3" borderId="0" xfId="0" applyFont="1" applyFill="1" applyAlignment="1">
      <alignment horizontal="right" vertical="center"/>
    </xf>
    <xf numFmtId="0" fontId="39" fillId="3" borderId="38" xfId="0" applyFont="1" applyFill="1" applyBorder="1" applyAlignment="1">
      <alignment horizontal="center" vertical="top"/>
    </xf>
    <xf numFmtId="0" fontId="39" fillId="3" borderId="0" xfId="0" applyFont="1" applyFill="1" applyAlignment="1">
      <alignment horizontal="right" vertical="top"/>
    </xf>
    <xf numFmtId="0" fontId="39" fillId="3" borderId="38" xfId="0" applyFont="1" applyFill="1" applyBorder="1" applyAlignment="1">
      <alignment horizontal="right" vertical="top"/>
    </xf>
    <xf numFmtId="3" fontId="39" fillId="3" borderId="39" xfId="0" applyNumberFormat="1" applyFont="1" applyFill="1" applyBorder="1" applyAlignment="1">
      <alignment horizontal="right" vertical="top"/>
    </xf>
    <xf numFmtId="3" fontId="39" fillId="3" borderId="0" xfId="0" applyNumberFormat="1" applyFont="1" applyFill="1" applyAlignment="1">
      <alignment horizontal="right" vertical="top"/>
    </xf>
    <xf numFmtId="0" fontId="28" fillId="16" borderId="0" xfId="0" applyFont="1" applyFill="1" applyBorder="1" applyAlignment="1">
      <alignment horizontal="center" vertical="center"/>
    </xf>
    <xf numFmtId="0" fontId="37" fillId="3" borderId="38" xfId="0" applyNumberFormat="1" applyFont="1" applyFill="1" applyBorder="1" applyAlignment="1" applyProtection="1">
      <alignment horizontal="right" readingOrder="2"/>
    </xf>
    <xf numFmtId="0" fontId="39" fillId="3" borderId="39" xfId="0" applyNumberFormat="1" applyFont="1" applyFill="1" applyBorder="1" applyAlignment="1" applyProtection="1">
      <alignment vertical="top"/>
    </xf>
    <xf numFmtId="0" fontId="34" fillId="3" borderId="0" xfId="0" applyFont="1" applyFill="1" applyBorder="1" applyAlignment="1">
      <alignment vertical="center"/>
    </xf>
    <xf numFmtId="0" fontId="35" fillId="3" borderId="0" xfId="0" applyFont="1" applyFill="1" applyBorder="1" applyAlignment="1">
      <alignment vertical="center"/>
    </xf>
    <xf numFmtId="0" fontId="38" fillId="3" borderId="0" xfId="0" applyFont="1" applyFill="1" applyBorder="1" applyAlignment="1">
      <alignment vertical="center"/>
    </xf>
    <xf numFmtId="0" fontId="39" fillId="3" borderId="0" xfId="0" applyFont="1" applyFill="1" applyBorder="1" applyAlignment="1">
      <alignment vertical="top"/>
    </xf>
    <xf numFmtId="0" fontId="40" fillId="3" borderId="38" xfId="0" applyNumberFormat="1" applyFont="1" applyFill="1" applyBorder="1" applyAlignment="1" applyProtection="1">
      <alignment horizontal="right" readingOrder="2"/>
    </xf>
    <xf numFmtId="0" fontId="45" fillId="3" borderId="0" xfId="0" applyFont="1" applyFill="1" applyBorder="1" applyAlignment="1">
      <alignment horizontal="right" vertical="top" readingOrder="2"/>
    </xf>
    <xf numFmtId="0" fontId="41" fillId="3" borderId="0" xfId="0" applyFont="1" applyFill="1" applyBorder="1" applyAlignment="1">
      <alignment vertical="top"/>
    </xf>
    <xf numFmtId="0" fontId="36" fillId="3" borderId="0" xfId="0" applyFont="1" applyFill="1" applyBorder="1" applyAlignment="1">
      <alignment vertical="center"/>
    </xf>
    <xf numFmtId="0" fontId="39" fillId="3" borderId="0" xfId="0" applyFont="1" applyFill="1" applyBorder="1" applyAlignment="1">
      <alignment vertical="center"/>
    </xf>
    <xf numFmtId="0" fontId="41" fillId="3" borderId="0" xfId="0" applyFont="1" applyFill="1" applyBorder="1" applyAlignment="1">
      <alignment vertical="center"/>
    </xf>
    <xf numFmtId="0" fontId="39" fillId="4" borderId="0" xfId="0" applyFont="1" applyFill="1" applyBorder="1" applyAlignment="1">
      <alignment vertical="top"/>
    </xf>
    <xf numFmtId="0" fontId="39" fillId="3" borderId="0" xfId="0" applyFont="1" applyFill="1" applyBorder="1" applyAlignment="1">
      <alignment horizontal="right" vertical="top" wrapText="1"/>
    </xf>
    <xf numFmtId="0" fontId="39" fillId="5" borderId="0" xfId="0" applyFont="1" applyFill="1" applyBorder="1" applyAlignment="1">
      <alignment vertical="top"/>
    </xf>
    <xf numFmtId="0" fontId="44" fillId="3" borderId="0" xfId="0" applyFont="1" applyFill="1" applyBorder="1" applyAlignment="1">
      <alignment vertical="top"/>
    </xf>
    <xf numFmtId="0" fontId="44" fillId="8" borderId="0" xfId="0" applyFont="1" applyFill="1" applyBorder="1" applyAlignment="1">
      <alignment vertical="top"/>
    </xf>
    <xf numFmtId="0" fontId="39" fillId="3" borderId="38" xfId="0" applyFont="1" applyFill="1" applyBorder="1" applyAlignment="1" applyProtection="1">
      <alignment horizontal="center" vertical="top"/>
    </xf>
    <xf numFmtId="0" fontId="34" fillId="3" borderId="0" xfId="0" applyFont="1" applyFill="1" applyBorder="1" applyAlignment="1">
      <alignment horizontal="right" vertical="center" readingOrder="2"/>
    </xf>
    <xf numFmtId="0" fontId="39" fillId="3" borderId="0" xfId="0" applyFont="1" applyFill="1" applyBorder="1" applyAlignment="1">
      <alignment horizontal="right" vertical="top"/>
    </xf>
    <xf numFmtId="3" fontId="39" fillId="3" borderId="0" xfId="0" applyNumberFormat="1" applyFont="1" applyFill="1" applyBorder="1" applyAlignment="1">
      <alignment horizontal="right" vertical="top" wrapText="1"/>
    </xf>
    <xf numFmtId="0" fontId="46" fillId="3" borderId="0" xfId="0" applyFont="1" applyFill="1" applyBorder="1" applyAlignment="1">
      <alignment horizontal="right" vertical="center" readingOrder="2"/>
    </xf>
    <xf numFmtId="0" fontId="39" fillId="3" borderId="38" xfId="0" applyFont="1" applyFill="1" applyBorder="1" applyAlignment="1" applyProtection="1">
      <alignment vertical="top"/>
    </xf>
    <xf numFmtId="3" fontId="39" fillId="3" borderId="39" xfId="0" applyNumberFormat="1" applyFont="1" applyFill="1" applyBorder="1" applyAlignment="1" applyProtection="1">
      <alignment vertical="top"/>
    </xf>
    <xf numFmtId="0" fontId="39" fillId="3" borderId="41" xfId="0" applyNumberFormat="1" applyFont="1" applyFill="1" applyBorder="1" applyAlignment="1" applyProtection="1">
      <alignment vertical="top"/>
    </xf>
    <xf numFmtId="0" fontId="39" fillId="3" borderId="42" xfId="0" applyNumberFormat="1" applyFont="1" applyFill="1" applyBorder="1" applyAlignment="1" applyProtection="1">
      <alignment vertical="top"/>
    </xf>
    <xf numFmtId="0" fontId="39" fillId="3" borderId="42" xfId="0" applyNumberFormat="1" applyFont="1" applyFill="1" applyBorder="1" applyAlignment="1" applyProtection="1">
      <alignment horizontal="right" vertical="top" wrapText="1"/>
    </xf>
    <xf numFmtId="0" fontId="39" fillId="3" borderId="42" xfId="0" applyNumberFormat="1" applyFont="1" applyFill="1" applyBorder="1" applyAlignment="1" applyProtection="1">
      <alignment vertical="top" wrapText="1"/>
    </xf>
    <xf numFmtId="0" fontId="39" fillId="3" borderId="43" xfId="0" applyNumberFormat="1" applyFont="1" applyFill="1" applyBorder="1" applyAlignment="1" applyProtection="1">
      <alignment vertical="top" wrapText="1"/>
    </xf>
    <xf numFmtId="0" fontId="39" fillId="3" borderId="0" xfId="0" applyFont="1" applyFill="1" applyAlignment="1" applyProtection="1">
      <alignment horizontal="right" vertical="top"/>
    </xf>
    <xf numFmtId="49" fontId="39" fillId="3" borderId="0" xfId="0" applyNumberFormat="1" applyFont="1" applyFill="1" applyAlignment="1" applyProtection="1">
      <alignment vertical="top"/>
    </xf>
    <xf numFmtId="49" fontId="39" fillId="3" borderId="0" xfId="0" applyNumberFormat="1" applyFont="1" applyFill="1" applyAlignment="1" applyProtection="1">
      <alignment horizontal="right" vertical="top"/>
    </xf>
    <xf numFmtId="49" fontId="39" fillId="0" borderId="0" xfId="0" applyNumberFormat="1" applyFont="1" applyAlignment="1" applyProtection="1">
      <alignment vertical="top"/>
    </xf>
    <xf numFmtId="49" fontId="39" fillId="0" borderId="0" xfId="0" applyNumberFormat="1" applyFont="1" applyAlignment="1" applyProtection="1">
      <alignment horizontal="right" vertical="top"/>
    </xf>
    <xf numFmtId="49" fontId="39" fillId="3" borderId="0" xfId="0" applyNumberFormat="1" applyFont="1" applyFill="1" applyBorder="1" applyAlignment="1" applyProtection="1">
      <alignment vertical="top"/>
    </xf>
    <xf numFmtId="49" fontId="39" fillId="3" borderId="0" xfId="0" applyNumberFormat="1" applyFont="1" applyFill="1" applyBorder="1" applyAlignment="1" applyProtection="1">
      <alignment horizontal="right" vertical="top"/>
    </xf>
    <xf numFmtId="49" fontId="39" fillId="0" borderId="0" xfId="0" applyNumberFormat="1" applyFont="1" applyFill="1" applyBorder="1" applyAlignment="1" applyProtection="1">
      <alignment vertical="top"/>
    </xf>
    <xf numFmtId="49" fontId="39" fillId="3" borderId="0" xfId="0" applyNumberFormat="1" applyFont="1" applyFill="1" applyBorder="1" applyAlignment="1" applyProtection="1">
      <alignment horizontal="right"/>
    </xf>
    <xf numFmtId="49" fontId="39" fillId="3" borderId="0" xfId="0" applyNumberFormat="1" applyFont="1" applyFill="1" applyAlignment="1" applyProtection="1"/>
    <xf numFmtId="49" fontId="39" fillId="3" borderId="0" xfId="0" applyNumberFormat="1" applyFont="1" applyFill="1" applyAlignment="1" applyProtection="1">
      <alignment horizontal="right"/>
    </xf>
    <xf numFmtId="49" fontId="39" fillId="0" borderId="0" xfId="0" applyNumberFormat="1" applyFont="1" applyAlignment="1" applyProtection="1"/>
    <xf numFmtId="49" fontId="39" fillId="0" borderId="0" xfId="0" applyNumberFormat="1" applyFont="1" applyFill="1" applyAlignment="1" applyProtection="1"/>
    <xf numFmtId="49" fontId="39" fillId="0" borderId="0" xfId="0" applyNumberFormat="1" applyFont="1" applyFill="1" applyAlignment="1" applyProtection="1">
      <alignment horizontal="right"/>
    </xf>
    <xf numFmtId="49" fontId="39" fillId="3" borderId="0" xfId="0" applyNumberFormat="1" applyFont="1" applyFill="1" applyAlignment="1" applyProtection="1">
      <alignment vertical="center"/>
    </xf>
    <xf numFmtId="49" fontId="39" fillId="3" borderId="0" xfId="0" applyNumberFormat="1" applyFont="1" applyFill="1" applyAlignment="1" applyProtection="1">
      <alignment horizontal="right" vertical="center"/>
    </xf>
    <xf numFmtId="49" fontId="39" fillId="0" borderId="0" xfId="0" applyNumberFormat="1" applyFont="1" applyAlignment="1" applyProtection="1">
      <alignment vertical="center"/>
    </xf>
    <xf numFmtId="49" fontId="39" fillId="3" borderId="0" xfId="0" applyNumberFormat="1" applyFont="1" applyFill="1" applyBorder="1" applyAlignment="1" applyProtection="1">
      <alignment horizontal="right" vertical="top" wrapText="1"/>
    </xf>
    <xf numFmtId="0" fontId="39" fillId="0" borderId="0" xfId="0" applyNumberFormat="1" applyFont="1" applyFill="1" applyBorder="1" applyAlignment="1" applyProtection="1">
      <alignment vertical="top"/>
    </xf>
    <xf numFmtId="49" fontId="48" fillId="3" borderId="0" xfId="0" applyNumberFormat="1" applyFont="1" applyFill="1" applyBorder="1" applyAlignment="1" applyProtection="1">
      <alignment horizontal="right" vertical="top"/>
    </xf>
    <xf numFmtId="49" fontId="39" fillId="3" borderId="0" xfId="0" applyNumberFormat="1" applyFont="1" applyFill="1" applyBorder="1" applyAlignment="1" applyProtection="1">
      <alignment horizontal="center"/>
    </xf>
    <xf numFmtId="49" fontId="39" fillId="3" borderId="0" xfId="0" applyNumberFormat="1" applyFont="1" applyFill="1" applyBorder="1" applyAlignment="1" applyProtection="1">
      <alignment vertical="top" wrapText="1"/>
    </xf>
    <xf numFmtId="49" fontId="39" fillId="0" borderId="0" xfId="0" applyNumberFormat="1" applyFont="1" applyFill="1" applyAlignment="1" applyProtection="1">
      <alignment vertical="top"/>
    </xf>
    <xf numFmtId="49" fontId="39" fillId="4" borderId="2" xfId="0" applyNumberFormat="1" applyFont="1" applyFill="1" applyBorder="1" applyAlignment="1" applyProtection="1">
      <alignment horizontal="center" vertical="center" wrapText="1"/>
      <protection locked="0"/>
    </xf>
    <xf numFmtId="49" fontId="39" fillId="3" borderId="0" xfId="0" applyNumberFormat="1" applyFont="1" applyFill="1" applyBorder="1" applyAlignment="1" applyProtection="1">
      <alignment horizontal="center" vertical="top"/>
    </xf>
    <xf numFmtId="49" fontId="39" fillId="3" borderId="38" xfId="0" applyNumberFormat="1" applyFont="1" applyFill="1" applyBorder="1" applyAlignment="1" applyProtection="1">
      <alignment vertical="top"/>
    </xf>
    <xf numFmtId="49" fontId="39" fillId="3" borderId="42" xfId="0" applyNumberFormat="1" applyFont="1" applyFill="1" applyBorder="1" applyAlignment="1" applyProtection="1">
      <alignment vertical="top"/>
    </xf>
    <xf numFmtId="49" fontId="39" fillId="3" borderId="0" xfId="0" applyNumberFormat="1" applyFont="1" applyFill="1" applyAlignment="1">
      <alignment vertical="top"/>
    </xf>
    <xf numFmtId="49" fontId="39" fillId="3" borderId="0" xfId="0" applyNumberFormat="1" applyFont="1" applyFill="1" applyAlignment="1">
      <alignment horizontal="right" vertical="top"/>
    </xf>
    <xf numFmtId="49" fontId="39" fillId="3" borderId="0" xfId="0" applyNumberFormat="1" applyFont="1" applyFill="1" applyBorder="1" applyAlignment="1">
      <alignment vertical="top"/>
    </xf>
    <xf numFmtId="49" fontId="41" fillId="3" borderId="0" xfId="0" applyNumberFormat="1" applyFont="1" applyFill="1" applyBorder="1" applyAlignment="1" applyProtection="1">
      <alignment vertical="top"/>
    </xf>
    <xf numFmtId="49" fontId="41" fillId="3" borderId="0" xfId="0" applyNumberFormat="1" applyFont="1" applyFill="1" applyBorder="1" applyAlignment="1" applyProtection="1">
      <alignment horizontal="right" vertical="top"/>
    </xf>
    <xf numFmtId="49" fontId="39" fillId="3" borderId="0" xfId="0" applyNumberFormat="1" applyFont="1" applyFill="1" applyAlignment="1" applyProtection="1">
      <alignment horizontal="left" vertical="top"/>
    </xf>
    <xf numFmtId="49" fontId="39" fillId="3" borderId="0" xfId="0" applyNumberFormat="1" applyFont="1" applyFill="1" applyBorder="1" applyAlignment="1" applyProtection="1">
      <alignment horizontal="left"/>
    </xf>
    <xf numFmtId="49" fontId="39" fillId="3" borderId="0" xfId="0" applyNumberFormat="1" applyFont="1" applyFill="1" applyBorder="1" applyAlignment="1" applyProtection="1"/>
    <xf numFmtId="49" fontId="39" fillId="0" borderId="0" xfId="0" applyNumberFormat="1" applyFont="1" applyFill="1" applyBorder="1" applyAlignment="1" applyProtection="1"/>
    <xf numFmtId="49" fontId="39" fillId="0" borderId="0" xfId="0" applyNumberFormat="1" applyFont="1" applyBorder="1" applyAlignment="1" applyProtection="1">
      <alignment vertical="top"/>
    </xf>
    <xf numFmtId="49" fontId="39" fillId="3" borderId="48" xfId="0" applyNumberFormat="1" applyFont="1" applyFill="1" applyBorder="1" applyAlignment="1">
      <alignment horizontal="right" vertical="center"/>
    </xf>
    <xf numFmtId="49" fontId="39" fillId="3" borderId="47" xfId="0" applyNumberFormat="1" applyFont="1" applyFill="1" applyBorder="1" applyAlignment="1" applyProtection="1">
      <alignment horizontal="right" vertical="center"/>
    </xf>
    <xf numFmtId="49" fontId="39" fillId="4" borderId="47" xfId="0" applyNumberFormat="1" applyFont="1" applyFill="1" applyBorder="1" applyAlignment="1" applyProtection="1">
      <alignment vertical="top" wrapText="1"/>
      <protection locked="0"/>
    </xf>
    <xf numFmtId="49" fontId="39" fillId="3" borderId="0" xfId="0" applyNumberFormat="1" applyFont="1" applyFill="1" applyBorder="1" applyAlignment="1" applyProtection="1">
      <alignment vertical="top" wrapText="1"/>
      <protection locked="0"/>
    </xf>
    <xf numFmtId="49" fontId="43" fillId="3" borderId="44" xfId="0" applyNumberFormat="1" applyFont="1" applyFill="1" applyBorder="1" applyAlignment="1">
      <alignment horizontal="right" vertical="center" wrapText="1"/>
    </xf>
    <xf numFmtId="49" fontId="43" fillId="3" borderId="44" xfId="0" applyNumberFormat="1" applyFont="1" applyFill="1" applyBorder="1" applyAlignment="1">
      <alignment vertical="center"/>
    </xf>
    <xf numFmtId="49" fontId="39" fillId="3" borderId="0" xfId="0" applyNumberFormat="1" applyFont="1" applyFill="1" applyAlignment="1">
      <alignment vertical="center"/>
    </xf>
    <xf numFmtId="49" fontId="39" fillId="3" borderId="0" xfId="0" applyNumberFormat="1" applyFont="1" applyFill="1" applyAlignment="1">
      <alignment horizontal="right" vertical="center"/>
    </xf>
    <xf numFmtId="49" fontId="39" fillId="3" borderId="0" xfId="0" applyNumberFormat="1" applyFont="1" applyFill="1" applyBorder="1" applyAlignment="1">
      <alignment vertical="center"/>
    </xf>
    <xf numFmtId="49" fontId="39" fillId="4" borderId="4" xfId="0" applyNumberFormat="1" applyFont="1" applyFill="1" applyBorder="1" applyAlignment="1" applyProtection="1">
      <alignment horizontal="center" vertical="center" wrapText="1"/>
      <protection locked="0"/>
    </xf>
    <xf numFmtId="49" fontId="39" fillId="4" borderId="47" xfId="0" applyNumberFormat="1" applyFont="1" applyFill="1" applyBorder="1" applyAlignment="1" applyProtection="1">
      <alignment vertical="center"/>
      <protection locked="0"/>
    </xf>
    <xf numFmtId="49" fontId="39" fillId="3" borderId="47" xfId="0" applyNumberFormat="1" applyFont="1" applyFill="1" applyBorder="1" applyAlignment="1" applyProtection="1">
      <alignment horizontal="right" vertical="top" wrapText="1"/>
    </xf>
    <xf numFmtId="49" fontId="39" fillId="3" borderId="49" xfId="0" applyNumberFormat="1" applyFont="1" applyFill="1" applyBorder="1" applyAlignment="1" applyProtection="1">
      <alignment horizontal="right" vertical="top" wrapText="1"/>
    </xf>
    <xf numFmtId="49" fontId="39" fillId="3" borderId="51" xfId="0" applyNumberFormat="1" applyFont="1" applyFill="1" applyBorder="1" applyAlignment="1" applyProtection="1">
      <alignment vertical="top"/>
    </xf>
    <xf numFmtId="49" fontId="39" fillId="3" borderId="52" xfId="0" applyNumberFormat="1" applyFont="1" applyFill="1" applyBorder="1" applyAlignment="1" applyProtection="1">
      <alignment vertical="top"/>
    </xf>
    <xf numFmtId="49" fontId="39" fillId="3" borderId="47" xfId="0" applyNumberFormat="1" applyFont="1" applyFill="1" applyBorder="1" applyAlignment="1" applyProtection="1">
      <alignment vertical="top"/>
    </xf>
    <xf numFmtId="49" fontId="39" fillId="3" borderId="47" xfId="0" applyNumberFormat="1" applyFont="1" applyFill="1" applyBorder="1" applyAlignment="1" applyProtection="1">
      <alignment vertical="top" wrapText="1"/>
    </xf>
    <xf numFmtId="49" fontId="39" fillId="3" borderId="47" xfId="0" applyNumberFormat="1" applyFont="1" applyFill="1" applyBorder="1" applyAlignment="1" applyProtection="1">
      <alignment horizontal="right" vertical="center" wrapText="1"/>
    </xf>
    <xf numFmtId="49" fontId="39" fillId="3" borderId="47" xfId="0" applyNumberFormat="1" applyFont="1" applyFill="1" applyBorder="1" applyAlignment="1" applyProtection="1">
      <alignment horizontal="center" vertical="center" wrapText="1"/>
    </xf>
    <xf numFmtId="49" fontId="39" fillId="4" borderId="47" xfId="0" applyNumberFormat="1" applyFont="1" applyFill="1" applyBorder="1" applyAlignment="1" applyProtection="1">
      <alignment horizontal="center" vertical="center" wrapText="1"/>
      <protection locked="0"/>
    </xf>
    <xf numFmtId="2" fontId="39" fillId="5" borderId="47" xfId="0" applyNumberFormat="1" applyFont="1" applyFill="1" applyBorder="1" applyAlignment="1" applyProtection="1">
      <alignment vertical="top" wrapText="1"/>
    </xf>
    <xf numFmtId="49" fontId="39" fillId="3" borderId="47" xfId="0" applyNumberFormat="1" applyFont="1" applyFill="1" applyBorder="1" applyAlignment="1">
      <alignment horizontal="center" vertical="center" wrapText="1"/>
    </xf>
    <xf numFmtId="49" fontId="39" fillId="0" borderId="47" xfId="0" applyNumberFormat="1" applyFont="1" applyBorder="1" applyAlignment="1">
      <alignment horizontal="center" vertical="center"/>
    </xf>
    <xf numFmtId="49" fontId="39" fillId="3" borderId="47" xfId="0" applyNumberFormat="1" applyFont="1" applyFill="1" applyBorder="1" applyAlignment="1">
      <alignment horizontal="center" vertical="center"/>
    </xf>
    <xf numFmtId="49" fontId="39" fillId="4" borderId="47" xfId="0" applyNumberFormat="1" applyFont="1" applyFill="1" applyBorder="1" applyAlignment="1" applyProtection="1">
      <alignment horizontal="right" vertical="top" wrapText="1"/>
      <protection locked="0"/>
    </xf>
    <xf numFmtId="169" fontId="39" fillId="4" borderId="47" xfId="2" applyNumberFormat="1" applyFont="1" applyFill="1" applyBorder="1" applyAlignment="1" applyProtection="1">
      <alignment vertical="top" wrapText="1"/>
      <protection locked="0"/>
    </xf>
    <xf numFmtId="49" fontId="39" fillId="3" borderId="47" xfId="0" applyNumberFormat="1" applyFont="1" applyFill="1" applyBorder="1" applyAlignment="1">
      <alignment vertical="top"/>
    </xf>
    <xf numFmtId="43" fontId="39" fillId="5" borderId="47" xfId="2" applyFont="1" applyFill="1" applyBorder="1" applyAlignment="1" applyProtection="1">
      <alignment horizontal="center" vertical="top"/>
    </xf>
    <xf numFmtId="49" fontId="39" fillId="4" borderId="47" xfId="0" applyNumberFormat="1" applyFont="1" applyFill="1" applyBorder="1" applyAlignment="1" applyProtection="1">
      <alignment horizontal="right" vertical="center" wrapText="1"/>
      <protection locked="0"/>
    </xf>
    <xf numFmtId="49" fontId="39" fillId="3" borderId="44" xfId="0" applyNumberFormat="1" applyFont="1" applyFill="1" applyBorder="1" applyAlignment="1">
      <alignment horizontal="right" vertical="top" wrapText="1"/>
    </xf>
    <xf numFmtId="167" fontId="40" fillId="5" borderId="44" xfId="2" applyNumberFormat="1" applyFont="1" applyFill="1" applyBorder="1" applyAlignment="1" applyProtection="1">
      <alignment horizontal="center" vertical="center" wrapText="1"/>
    </xf>
    <xf numFmtId="10" fontId="39" fillId="3" borderId="0" xfId="0" applyNumberFormat="1" applyFont="1" applyFill="1" applyBorder="1" applyAlignment="1" applyProtection="1">
      <alignment horizontal="center" vertical="center"/>
      <protection locked="0"/>
    </xf>
    <xf numFmtId="49" fontId="43" fillId="3" borderId="47" xfId="0" applyNumberFormat="1" applyFont="1" applyFill="1" applyBorder="1" applyAlignment="1" applyProtection="1">
      <alignment vertical="top"/>
    </xf>
    <xf numFmtId="49" fontId="39" fillId="2" borderId="47" xfId="0" applyNumberFormat="1" applyFont="1" applyFill="1" applyBorder="1" applyAlignment="1" applyProtection="1">
      <alignment vertical="top"/>
    </xf>
    <xf numFmtId="49" fontId="43" fillId="3" borderId="0" xfId="0" applyNumberFormat="1" applyFont="1" applyFill="1" applyBorder="1" applyAlignment="1" applyProtection="1">
      <alignment vertical="top"/>
    </xf>
    <xf numFmtId="49" fontId="52" fillId="3" borderId="0" xfId="0" applyNumberFormat="1" applyFont="1" applyFill="1" applyBorder="1" applyAlignment="1" applyProtection="1">
      <alignment vertical="top" wrapText="1"/>
    </xf>
    <xf numFmtId="49" fontId="49" fillId="3" borderId="0" xfId="0" applyNumberFormat="1" applyFont="1" applyFill="1" applyBorder="1" applyAlignment="1" applyProtection="1">
      <alignment vertical="top" wrapText="1"/>
    </xf>
    <xf numFmtId="49" fontId="39" fillId="0" borderId="47" xfId="0" applyNumberFormat="1" applyFont="1" applyBorder="1" applyAlignment="1">
      <alignment horizontal="right" vertical="center" wrapText="1" readingOrder="2"/>
    </xf>
    <xf numFmtId="49" fontId="43" fillId="3" borderId="46" xfId="0" applyNumberFormat="1" applyFont="1" applyFill="1" applyBorder="1" applyAlignment="1">
      <alignment horizontal="right" vertical="center" wrapText="1"/>
    </xf>
    <xf numFmtId="49" fontId="43" fillId="3" borderId="47" xfId="0" applyNumberFormat="1" applyFont="1" applyFill="1" applyBorder="1" applyAlignment="1" applyProtection="1"/>
    <xf numFmtId="49" fontId="43" fillId="3" borderId="4" xfId="0" applyNumberFormat="1" applyFont="1" applyFill="1" applyBorder="1" applyAlignment="1">
      <alignment vertical="top"/>
    </xf>
    <xf numFmtId="49" fontId="39" fillId="2" borderId="4" xfId="0" applyNumberFormat="1" applyFont="1" applyFill="1" applyBorder="1" applyAlignment="1">
      <alignment vertical="top"/>
    </xf>
    <xf numFmtId="49" fontId="39" fillId="3" borderId="38" xfId="0" applyNumberFormat="1" applyFont="1" applyFill="1" applyBorder="1" applyAlignment="1" applyProtection="1">
      <alignment horizontal="left" vertical="top"/>
    </xf>
    <xf numFmtId="49" fontId="39" fillId="3" borderId="39" xfId="0" applyNumberFormat="1" applyFont="1" applyFill="1" applyBorder="1" applyAlignment="1" applyProtection="1">
      <alignment vertical="top"/>
    </xf>
    <xf numFmtId="49" fontId="39" fillId="3" borderId="38" xfId="0" applyNumberFormat="1" applyFont="1" applyFill="1" applyBorder="1" applyAlignment="1">
      <alignment horizontal="left" vertical="top"/>
    </xf>
    <xf numFmtId="0" fontId="47" fillId="3" borderId="0" xfId="0" applyFont="1" applyFill="1" applyBorder="1" applyAlignment="1">
      <alignment vertical="center"/>
    </xf>
    <xf numFmtId="49" fontId="48" fillId="3" borderId="0" xfId="0" applyNumberFormat="1" applyFont="1" applyFill="1" applyBorder="1" applyAlignment="1">
      <alignment vertical="top"/>
    </xf>
    <xf numFmtId="49" fontId="39" fillId="3" borderId="39" xfId="0" applyNumberFormat="1" applyFont="1" applyFill="1" applyBorder="1" applyAlignment="1">
      <alignment vertical="top"/>
    </xf>
    <xf numFmtId="49" fontId="39" fillId="4" borderId="0" xfId="0" applyNumberFormat="1" applyFont="1" applyFill="1" applyBorder="1" applyAlignment="1">
      <alignment vertical="top"/>
    </xf>
    <xf numFmtId="49" fontId="39" fillId="5" borderId="0" xfId="0" applyNumberFormat="1" applyFont="1" applyFill="1" applyBorder="1" applyAlignment="1">
      <alignment vertical="top"/>
    </xf>
    <xf numFmtId="49" fontId="44" fillId="8" borderId="0" xfId="0" applyNumberFormat="1" applyFont="1" applyFill="1" applyBorder="1" applyAlignment="1">
      <alignment vertical="top"/>
    </xf>
    <xf numFmtId="49" fontId="44" fillId="3" borderId="0" xfId="0" applyNumberFormat="1" applyFont="1" applyFill="1" applyBorder="1" applyAlignment="1">
      <alignment vertical="top"/>
    </xf>
    <xf numFmtId="49" fontId="41" fillId="3" borderId="38" xfId="0" applyNumberFormat="1" applyFont="1" applyFill="1" applyBorder="1" applyAlignment="1" applyProtection="1">
      <alignment horizontal="left" vertical="top"/>
    </xf>
    <xf numFmtId="49" fontId="45" fillId="3" borderId="0" xfId="0" applyNumberFormat="1" applyFont="1" applyFill="1" applyBorder="1" applyAlignment="1">
      <alignment vertical="top"/>
    </xf>
    <xf numFmtId="49" fontId="41" fillId="3" borderId="39" xfId="0" applyNumberFormat="1" applyFont="1" applyFill="1" applyBorder="1" applyAlignment="1" applyProtection="1">
      <alignment vertical="top"/>
    </xf>
    <xf numFmtId="49" fontId="39" fillId="3" borderId="38" xfId="0" applyNumberFormat="1" applyFont="1" applyFill="1" applyBorder="1" applyAlignment="1">
      <alignment horizontal="left"/>
    </xf>
    <xf numFmtId="49" fontId="39" fillId="3" borderId="39" xfId="0" applyNumberFormat="1" applyFont="1" applyFill="1" applyBorder="1" applyAlignment="1" applyProtection="1"/>
    <xf numFmtId="0" fontId="39" fillId="3" borderId="38" xfId="0" applyFont="1" applyFill="1" applyBorder="1" applyAlignment="1">
      <alignment horizontal="left"/>
    </xf>
    <xf numFmtId="49" fontId="39" fillId="0" borderId="0" xfId="0" applyNumberFormat="1" applyFont="1" applyBorder="1" applyAlignment="1" applyProtection="1"/>
    <xf numFmtId="0" fontId="39" fillId="0" borderId="38" xfId="0" applyFont="1" applyBorder="1" applyAlignment="1">
      <alignment horizontal="left"/>
    </xf>
    <xf numFmtId="0" fontId="39" fillId="3" borderId="38" xfId="0" applyFont="1" applyFill="1" applyBorder="1" applyAlignment="1">
      <alignment horizontal="left" vertical="center"/>
    </xf>
    <xf numFmtId="49" fontId="39" fillId="3" borderId="0" xfId="0" applyNumberFormat="1" applyFont="1" applyFill="1" applyBorder="1" applyAlignment="1" applyProtection="1">
      <alignment vertical="center"/>
    </xf>
    <xf numFmtId="49" fontId="39" fillId="3" borderId="39" xfId="0" applyNumberFormat="1" applyFont="1" applyFill="1" applyBorder="1" applyAlignment="1" applyProtection="1">
      <alignment vertical="center"/>
    </xf>
    <xf numFmtId="0" fontId="39" fillId="3" borderId="38" xfId="0" applyFont="1" applyFill="1" applyBorder="1" applyAlignment="1">
      <alignment horizontal="left" vertical="top"/>
    </xf>
    <xf numFmtId="49" fontId="39" fillId="3" borderId="39" xfId="0" applyNumberFormat="1" applyFont="1" applyFill="1" applyBorder="1" applyAlignment="1">
      <alignment vertical="center"/>
    </xf>
    <xf numFmtId="49" fontId="39" fillId="0" borderId="38" xfId="0" applyNumberFormat="1" applyFont="1" applyFill="1" applyBorder="1" applyAlignment="1" applyProtection="1">
      <alignment horizontal="left" vertical="top"/>
    </xf>
    <xf numFmtId="49" fontId="43" fillId="3" borderId="0" xfId="0" applyNumberFormat="1" applyFont="1" applyFill="1" applyBorder="1" applyAlignment="1" applyProtection="1">
      <alignment horizontal="right" vertical="top"/>
    </xf>
    <xf numFmtId="49" fontId="39" fillId="3" borderId="41" xfId="0" applyNumberFormat="1" applyFont="1" applyFill="1" applyBorder="1" applyAlignment="1" applyProtection="1">
      <alignment horizontal="left" vertical="top"/>
    </xf>
    <xf numFmtId="49" fontId="49" fillId="3" borderId="42" xfId="0" applyNumberFormat="1" applyFont="1" applyFill="1" applyBorder="1" applyAlignment="1" applyProtection="1">
      <alignment vertical="top" wrapText="1"/>
    </xf>
    <xf numFmtId="49" fontId="39" fillId="3" borderId="42" xfId="0" applyNumberFormat="1" applyFont="1" applyFill="1" applyBorder="1" applyAlignment="1" applyProtection="1">
      <alignment vertical="top" wrapText="1"/>
      <protection locked="0"/>
    </xf>
    <xf numFmtId="49" fontId="39" fillId="3" borderId="43" xfId="0" applyNumberFormat="1" applyFont="1" applyFill="1" applyBorder="1" applyAlignment="1" applyProtection="1">
      <alignment vertical="top"/>
    </xf>
    <xf numFmtId="0" fontId="39" fillId="3" borderId="0" xfId="0" applyFont="1" applyFill="1" applyProtection="1"/>
    <xf numFmtId="0" fontId="42" fillId="2" borderId="0" xfId="0" applyFont="1" applyFill="1" applyBorder="1" applyAlignment="1" applyProtection="1">
      <alignment vertical="top"/>
    </xf>
    <xf numFmtId="0" fontId="39" fillId="3" borderId="0" xfId="0" applyFont="1" applyFill="1" applyBorder="1" applyAlignment="1" applyProtection="1">
      <alignment horizontal="left" vertical="top"/>
    </xf>
    <xf numFmtId="0" fontId="40" fillId="3" borderId="0" xfId="0" applyFont="1" applyFill="1" applyBorder="1" applyAlignment="1" applyProtection="1">
      <alignment vertical="top"/>
    </xf>
    <xf numFmtId="0" fontId="52" fillId="3" borderId="0" xfId="0" applyFont="1" applyFill="1" applyBorder="1" applyAlignment="1" applyProtection="1">
      <alignment vertical="top"/>
    </xf>
    <xf numFmtId="0" fontId="43" fillId="3" borderId="0" xfId="0" applyFont="1" applyFill="1" applyBorder="1" applyAlignment="1" applyProtection="1">
      <alignment horizontal="center" vertical="top" wrapText="1"/>
    </xf>
    <xf numFmtId="14" fontId="39" fillId="3" borderId="0" xfId="0" applyNumberFormat="1" applyFont="1" applyFill="1" applyBorder="1" applyAlignment="1" applyProtection="1">
      <alignment vertical="top"/>
    </xf>
    <xf numFmtId="0" fontId="43" fillId="3" borderId="0" xfId="0" applyFont="1" applyFill="1" applyBorder="1" applyAlignment="1" applyProtection="1">
      <alignment horizontal="right" vertical="top"/>
    </xf>
    <xf numFmtId="0" fontId="43" fillId="3" borderId="0" xfId="0" applyFont="1" applyFill="1" applyBorder="1" applyAlignment="1" applyProtection="1">
      <alignment horizontal="left" vertical="top"/>
    </xf>
    <xf numFmtId="14" fontId="39" fillId="3" borderId="0" xfId="0" applyNumberFormat="1" applyFont="1" applyFill="1" applyBorder="1" applyAlignment="1" applyProtection="1">
      <alignment horizontal="center" vertical="center"/>
    </xf>
    <xf numFmtId="0" fontId="39" fillId="3" borderId="0" xfId="0" applyFont="1" applyFill="1" applyAlignment="1" applyProtection="1">
      <alignment vertical="top" wrapText="1"/>
    </xf>
    <xf numFmtId="0" fontId="39" fillId="0" borderId="0" xfId="0" applyFont="1" applyFill="1" applyBorder="1" applyAlignment="1" applyProtection="1">
      <alignment vertical="top"/>
    </xf>
    <xf numFmtId="0" fontId="40" fillId="3" borderId="0" xfId="0" applyFont="1" applyFill="1" applyAlignment="1" applyProtection="1">
      <alignment vertical="top"/>
    </xf>
    <xf numFmtId="0" fontId="39" fillId="3" borderId="1" xfId="0" applyFont="1" applyFill="1" applyBorder="1" applyAlignment="1" applyProtection="1">
      <alignment vertical="top" wrapText="1"/>
    </xf>
    <xf numFmtId="0" fontId="43" fillId="3" borderId="1" xfId="0" applyFont="1" applyFill="1" applyBorder="1" applyAlignment="1" applyProtection="1">
      <alignment vertical="top"/>
    </xf>
    <xf numFmtId="0" fontId="40" fillId="3" borderId="2" xfId="0" applyFont="1" applyFill="1" applyBorder="1" applyAlignment="1" applyProtection="1">
      <alignment vertical="top" wrapText="1"/>
    </xf>
    <xf numFmtId="0" fontId="56" fillId="0" borderId="2" xfId="0" applyFont="1" applyBorder="1" applyAlignment="1">
      <alignment vertical="top"/>
    </xf>
    <xf numFmtId="0" fontId="40" fillId="3" borderId="1" xfId="0" applyFont="1" applyFill="1" applyBorder="1" applyAlignment="1" applyProtection="1">
      <alignment vertical="top" wrapText="1"/>
    </xf>
    <xf numFmtId="0" fontId="40" fillId="3" borderId="1" xfId="0" applyFont="1" applyFill="1" applyBorder="1" applyAlignment="1" applyProtection="1">
      <alignment vertical="top"/>
    </xf>
    <xf numFmtId="0" fontId="39" fillId="3" borderId="2" xfId="0" applyFont="1" applyFill="1" applyBorder="1" applyAlignment="1" applyProtection="1">
      <alignment vertical="top" wrapText="1"/>
    </xf>
    <xf numFmtId="0" fontId="39" fillId="4" borderId="2" xfId="0" applyFont="1" applyFill="1" applyBorder="1" applyAlignment="1" applyProtection="1">
      <alignment vertical="top" wrapText="1"/>
      <protection locked="0"/>
    </xf>
    <xf numFmtId="0" fontId="39" fillId="2" borderId="0" xfId="0" applyFont="1" applyFill="1" applyAlignment="1" applyProtection="1">
      <alignment vertical="top"/>
    </xf>
    <xf numFmtId="0" fontId="39" fillId="3" borderId="12" xfId="0" applyFont="1" applyFill="1" applyBorder="1" applyAlignment="1" applyProtection="1">
      <alignment vertical="top"/>
    </xf>
    <xf numFmtId="0" fontId="39" fillId="3" borderId="0" xfId="0" applyFont="1" applyFill="1" applyBorder="1" applyAlignment="1" applyProtection="1">
      <alignment vertical="top" wrapText="1"/>
    </xf>
    <xf numFmtId="0" fontId="39" fillId="3" borderId="0" xfId="0" applyFont="1" applyFill="1" applyBorder="1" applyAlignment="1" applyProtection="1">
      <alignment vertical="center" wrapText="1"/>
    </xf>
    <xf numFmtId="1" fontId="48" fillId="3" borderId="0" xfId="0" applyNumberFormat="1" applyFont="1" applyFill="1" applyBorder="1" applyAlignment="1" applyProtection="1">
      <alignment horizontal="right" vertical="top" wrapText="1"/>
    </xf>
    <xf numFmtId="1" fontId="48" fillId="3" borderId="0" xfId="0" applyNumberFormat="1" applyFont="1" applyFill="1" applyBorder="1" applyAlignment="1" applyProtection="1">
      <alignment horizontal="right" vertical="center" wrapText="1"/>
    </xf>
    <xf numFmtId="0" fontId="39" fillId="3" borderId="0" xfId="0" applyFont="1" applyFill="1" applyBorder="1" applyAlignment="1" applyProtection="1">
      <alignment horizontal="center" vertical="center"/>
    </xf>
    <xf numFmtId="0" fontId="39" fillId="2" borderId="0" xfId="0" applyFont="1" applyFill="1" applyBorder="1" applyAlignment="1" applyProtection="1">
      <alignment vertical="top"/>
    </xf>
    <xf numFmtId="0" fontId="39" fillId="4" borderId="1" xfId="8" applyNumberFormat="1" applyFont="1" applyFill="1" applyBorder="1" applyAlignment="1" applyProtection="1">
      <alignment vertical="top"/>
      <protection locked="0"/>
    </xf>
    <xf numFmtId="0" fontId="39" fillId="3" borderId="0" xfId="8" applyNumberFormat="1" applyFont="1" applyFill="1" applyAlignment="1" applyProtection="1">
      <alignment vertical="top"/>
    </xf>
    <xf numFmtId="0" fontId="43" fillId="3" borderId="1" xfId="8" applyNumberFormat="1" applyFont="1" applyFill="1" applyBorder="1" applyAlignment="1" applyProtection="1">
      <alignment vertical="top"/>
    </xf>
    <xf numFmtId="0" fontId="39" fillId="3" borderId="0" xfId="8" applyNumberFormat="1" applyFont="1" applyFill="1" applyBorder="1" applyAlignment="1" applyProtection="1">
      <alignment vertical="top"/>
    </xf>
    <xf numFmtId="0" fontId="40" fillId="3" borderId="0" xfId="8" applyNumberFormat="1" applyFont="1" applyFill="1" applyAlignment="1" applyProtection="1">
      <alignment vertical="top"/>
    </xf>
    <xf numFmtId="0" fontId="40" fillId="3" borderId="0" xfId="8" applyNumberFormat="1" applyFont="1" applyFill="1" applyBorder="1" applyAlignment="1" applyProtection="1">
      <alignment vertical="top"/>
    </xf>
    <xf numFmtId="0" fontId="39" fillId="3" borderId="1" xfId="8" applyNumberFormat="1" applyFont="1" applyFill="1" applyBorder="1" applyAlignment="1" applyProtection="1">
      <alignment vertical="top" wrapText="1"/>
    </xf>
    <xf numFmtId="0" fontId="39" fillId="3" borderId="0" xfId="8" applyNumberFormat="1" applyFont="1" applyFill="1" applyBorder="1" applyAlignment="1" applyProtection="1">
      <alignment vertical="top" wrapText="1"/>
    </xf>
    <xf numFmtId="0" fontId="39" fillId="3" borderId="0" xfId="8" applyNumberFormat="1" applyFont="1" applyFill="1" applyBorder="1" applyAlignment="1" applyProtection="1">
      <alignment horizontal="right" vertical="top"/>
    </xf>
    <xf numFmtId="0" fontId="39" fillId="3" borderId="0" xfId="8" applyNumberFormat="1" applyFont="1" applyFill="1" applyAlignment="1" applyProtection="1">
      <alignment horizontal="right" vertical="top"/>
    </xf>
    <xf numFmtId="165" fontId="39" fillId="3" borderId="0" xfId="8" applyFont="1" applyFill="1" applyBorder="1" applyProtection="1"/>
    <xf numFmtId="0" fontId="39" fillId="3" borderId="3" xfId="8" applyNumberFormat="1" applyFont="1" applyFill="1" applyBorder="1" applyAlignment="1" applyProtection="1">
      <alignment vertical="top"/>
    </xf>
    <xf numFmtId="0" fontId="39" fillId="3" borderId="1" xfId="8" applyNumberFormat="1" applyFont="1" applyFill="1" applyBorder="1" applyAlignment="1" applyProtection="1">
      <alignment horizontal="right" vertical="top"/>
    </xf>
    <xf numFmtId="0" fontId="43" fillId="3" borderId="1" xfId="8" applyNumberFormat="1" applyFont="1" applyFill="1" applyBorder="1" applyAlignment="1" applyProtection="1">
      <alignment vertical="top" wrapText="1"/>
    </xf>
    <xf numFmtId="0" fontId="39" fillId="3" borderId="0" xfId="8" applyNumberFormat="1" applyFont="1" applyFill="1" applyBorder="1" applyAlignment="1" applyProtection="1">
      <alignment horizontal="right" vertical="top" wrapText="1"/>
    </xf>
    <xf numFmtId="0" fontId="40" fillId="3" borderId="0" xfId="8" applyNumberFormat="1" applyFont="1" applyFill="1" applyBorder="1" applyAlignment="1" applyProtection="1">
      <alignment vertical="top" wrapText="1"/>
    </xf>
    <xf numFmtId="0" fontId="39" fillId="3" borderId="0" xfId="8" applyNumberFormat="1" applyFont="1" applyFill="1" applyBorder="1" applyAlignment="1" applyProtection="1">
      <alignment horizontal="left" vertical="top" wrapText="1"/>
    </xf>
    <xf numFmtId="165" fontId="61" fillId="13" borderId="0" xfId="8" applyFont="1" applyFill="1" applyProtection="1"/>
    <xf numFmtId="0" fontId="39" fillId="13" borderId="0" xfId="8" applyNumberFormat="1" applyFont="1" applyFill="1" applyAlignment="1" applyProtection="1">
      <alignment vertical="top"/>
    </xf>
    <xf numFmtId="0" fontId="48" fillId="13" borderId="0" xfId="8" applyNumberFormat="1" applyFont="1" applyFill="1" applyAlignment="1" applyProtection="1">
      <alignment vertical="top"/>
    </xf>
    <xf numFmtId="0" fontId="39" fillId="13" borderId="0" xfId="8" applyNumberFormat="1" applyFont="1" applyFill="1" applyBorder="1" applyAlignment="1" applyProtection="1">
      <alignment vertical="top"/>
    </xf>
    <xf numFmtId="165" fontId="39" fillId="13" borderId="0" xfId="8" applyFont="1" applyFill="1" applyProtection="1"/>
    <xf numFmtId="165" fontId="61" fillId="3" borderId="0" xfId="8" applyFont="1" applyFill="1" applyProtection="1"/>
    <xf numFmtId="0" fontId="48" fillId="3" borderId="0" xfId="8" applyNumberFormat="1" applyFont="1" applyFill="1" applyAlignment="1" applyProtection="1">
      <alignment vertical="top"/>
    </xf>
    <xf numFmtId="165" fontId="39" fillId="3" borderId="0" xfId="8" applyFont="1" applyFill="1" applyProtection="1"/>
    <xf numFmtId="0" fontId="43" fillId="3" borderId="1" xfId="8" applyNumberFormat="1" applyFont="1" applyFill="1" applyBorder="1" applyAlignment="1" applyProtection="1">
      <alignment horizontal="right" vertical="top" wrapText="1"/>
    </xf>
    <xf numFmtId="0" fontId="39" fillId="3" borderId="1" xfId="8" applyNumberFormat="1" applyFont="1" applyFill="1" applyBorder="1" applyAlignment="1" applyProtection="1">
      <alignment vertical="top"/>
    </xf>
    <xf numFmtId="0" fontId="39" fillId="3" borderId="0" xfId="8" applyNumberFormat="1" applyFont="1" applyFill="1" applyBorder="1" applyAlignment="1" applyProtection="1">
      <alignment horizontal="right"/>
    </xf>
    <xf numFmtId="0" fontId="40" fillId="3" borderId="0" xfId="8" applyNumberFormat="1" applyFont="1" applyFill="1" applyAlignment="1" applyProtection="1">
      <alignment horizontal="right" vertical="top" wrapText="1"/>
    </xf>
    <xf numFmtId="0" fontId="39" fillId="3" borderId="1" xfId="8" applyNumberFormat="1" applyFont="1" applyFill="1" applyBorder="1" applyAlignment="1" applyProtection="1">
      <alignment horizontal="right" vertical="top" wrapText="1"/>
    </xf>
    <xf numFmtId="0" fontId="43" fillId="3" borderId="1" xfId="8" applyNumberFormat="1" applyFont="1" applyFill="1" applyBorder="1" applyAlignment="1" applyProtection="1">
      <alignment horizontal="right" vertical="top"/>
    </xf>
    <xf numFmtId="0" fontId="39" fillId="3" borderId="0" xfId="8" applyNumberFormat="1" applyFont="1" applyFill="1" applyBorder="1" applyAlignment="1" applyProtection="1"/>
    <xf numFmtId="0" fontId="39" fillId="3" borderId="0" xfId="8" applyNumberFormat="1" applyFont="1" applyFill="1" applyAlignment="1" applyProtection="1"/>
    <xf numFmtId="0" fontId="39" fillId="3" borderId="0" xfId="8" applyNumberFormat="1" applyFont="1" applyFill="1" applyAlignment="1" applyProtection="1">
      <alignment wrapText="1"/>
    </xf>
    <xf numFmtId="0" fontId="40" fillId="3" borderId="2" xfId="8" applyNumberFormat="1" applyFont="1" applyFill="1" applyBorder="1" applyAlignment="1" applyProtection="1">
      <alignment vertical="top" wrapText="1"/>
    </xf>
    <xf numFmtId="0" fontId="40" fillId="3" borderId="3" xfId="8" applyNumberFormat="1" applyFont="1" applyFill="1" applyBorder="1" applyAlignment="1" applyProtection="1">
      <alignment vertical="top" wrapText="1"/>
    </xf>
    <xf numFmtId="0" fontId="39" fillId="3" borderId="0" xfId="8" applyNumberFormat="1" applyFont="1" applyFill="1" applyAlignment="1" applyProtection="1">
      <alignment horizontal="right" vertical="top" wrapText="1"/>
    </xf>
    <xf numFmtId="0" fontId="39" fillId="3" borderId="2" xfId="8" applyNumberFormat="1" applyFont="1" applyFill="1" applyBorder="1" applyAlignment="1" applyProtection="1">
      <alignment vertical="top" wrapText="1"/>
    </xf>
    <xf numFmtId="0" fontId="39" fillId="3" borderId="0" xfId="8" applyNumberFormat="1" applyFont="1" applyFill="1" applyAlignment="1" applyProtection="1">
      <alignment vertical="top" wrapText="1"/>
    </xf>
    <xf numFmtId="0" fontId="39" fillId="3" borderId="2" xfId="8" applyNumberFormat="1" applyFont="1" applyFill="1" applyBorder="1" applyAlignment="1" applyProtection="1">
      <alignment vertical="top"/>
    </xf>
    <xf numFmtId="0" fontId="39" fillId="3" borderId="1" xfId="18" applyNumberFormat="1" applyFont="1" applyFill="1" applyBorder="1" applyAlignment="1" applyProtection="1">
      <alignment vertical="top"/>
    </xf>
    <xf numFmtId="0" fontId="43" fillId="3" borderId="0" xfId="0" applyFont="1" applyFill="1" applyBorder="1" applyProtection="1"/>
    <xf numFmtId="0" fontId="39" fillId="3" borderId="0" xfId="0" applyFont="1" applyFill="1" applyBorder="1" applyProtection="1"/>
    <xf numFmtId="0" fontId="39" fillId="3" borderId="2" xfId="18" applyNumberFormat="1" applyFont="1" applyFill="1" applyBorder="1" applyAlignment="1" applyProtection="1">
      <alignment horizontal="right" vertical="top" wrapText="1"/>
    </xf>
    <xf numFmtId="0" fontId="39" fillId="4" borderId="4" xfId="0" applyFont="1" applyFill="1" applyBorder="1" applyAlignment="1" applyProtection="1">
      <alignment vertical="top" wrapText="1"/>
      <protection locked="0"/>
    </xf>
    <xf numFmtId="0" fontId="41" fillId="3" borderId="0" xfId="18" applyNumberFormat="1" applyFont="1" applyFill="1" applyBorder="1" applyAlignment="1" applyProtection="1">
      <alignment vertical="top"/>
    </xf>
    <xf numFmtId="165" fontId="39" fillId="3" borderId="0" xfId="18" applyFont="1" applyFill="1" applyBorder="1" applyProtection="1"/>
    <xf numFmtId="0" fontId="39" fillId="3" borderId="0" xfId="18" applyNumberFormat="1" applyFont="1" applyFill="1" applyBorder="1" applyAlignment="1" applyProtection="1">
      <alignment vertical="top"/>
    </xf>
    <xf numFmtId="0" fontId="43" fillId="3" borderId="0" xfId="8" applyNumberFormat="1" applyFont="1" applyFill="1" applyAlignment="1" applyProtection="1">
      <alignment horizontal="right" vertical="top" wrapText="1"/>
    </xf>
    <xf numFmtId="0" fontId="43" fillId="3" borderId="17" xfId="18" applyNumberFormat="1" applyFont="1" applyFill="1" applyBorder="1" applyAlignment="1" applyProtection="1">
      <alignment vertical="top" wrapText="1"/>
    </xf>
    <xf numFmtId="0" fontId="39" fillId="3" borderId="18" xfId="18" applyNumberFormat="1" applyFont="1" applyFill="1" applyBorder="1" applyAlignment="1" applyProtection="1"/>
    <xf numFmtId="0" fontId="39" fillId="3" borderId="24" xfId="18" applyNumberFormat="1" applyFont="1" applyFill="1" applyBorder="1" applyAlignment="1" applyProtection="1">
      <alignment vertical="top" wrapText="1"/>
    </xf>
    <xf numFmtId="0" fontId="39" fillId="3" borderId="18" xfId="18" applyNumberFormat="1" applyFont="1" applyFill="1" applyBorder="1" applyAlignment="1" applyProtection="1">
      <alignment vertical="top"/>
    </xf>
    <xf numFmtId="0" fontId="39" fillId="3" borderId="19" xfId="18" applyNumberFormat="1" applyFont="1" applyFill="1" applyBorder="1" applyAlignment="1" applyProtection="1">
      <alignment vertical="top"/>
    </xf>
    <xf numFmtId="0" fontId="40" fillId="3" borderId="0" xfId="18" applyNumberFormat="1" applyFont="1" applyFill="1" applyBorder="1" applyAlignment="1" applyProtection="1">
      <alignment vertical="top" wrapText="1"/>
    </xf>
    <xf numFmtId="0" fontId="43" fillId="3" borderId="20" xfId="18" applyNumberFormat="1" applyFont="1" applyFill="1" applyBorder="1" applyAlignment="1" applyProtection="1">
      <alignment vertical="top" wrapText="1"/>
    </xf>
    <xf numFmtId="0" fontId="43" fillId="3" borderId="20" xfId="18" applyNumberFormat="1" applyFont="1" applyFill="1" applyBorder="1" applyAlignment="1" applyProtection="1">
      <alignment vertical="top"/>
    </xf>
    <xf numFmtId="0" fontId="43" fillId="3" borderId="22" xfId="18" applyNumberFormat="1" applyFont="1" applyFill="1" applyBorder="1" applyAlignment="1" applyProtection="1">
      <alignment vertical="top"/>
    </xf>
    <xf numFmtId="0" fontId="43" fillId="3" borderId="0" xfId="8" applyNumberFormat="1" applyFont="1" applyFill="1" applyBorder="1" applyAlignment="1" applyProtection="1">
      <alignment vertical="top"/>
    </xf>
    <xf numFmtId="0" fontId="39" fillId="3" borderId="0" xfId="8" applyNumberFormat="1" applyFont="1" applyFill="1" applyBorder="1" applyAlignment="1" applyProtection="1">
      <alignment horizontal="center" vertical="center" wrapText="1"/>
    </xf>
    <xf numFmtId="9" fontId="39" fillId="3" borderId="0" xfId="8" applyNumberFormat="1" applyFont="1" applyFill="1" applyBorder="1" applyAlignment="1" applyProtection="1">
      <alignment horizontal="center" vertical="center" wrapText="1"/>
    </xf>
    <xf numFmtId="0" fontId="43" fillId="3" borderId="0" xfId="8" applyNumberFormat="1" applyFont="1" applyFill="1" applyBorder="1" applyAlignment="1" applyProtection="1">
      <alignment horizontal="right" vertical="top" wrapText="1"/>
    </xf>
    <xf numFmtId="0" fontId="43" fillId="3" borderId="20" xfId="8" applyNumberFormat="1" applyFont="1" applyFill="1" applyBorder="1" applyAlignment="1" applyProtection="1">
      <alignment vertical="top" wrapText="1"/>
    </xf>
    <xf numFmtId="0" fontId="43" fillId="3" borderId="22" xfId="8" applyNumberFormat="1" applyFont="1" applyFill="1" applyBorder="1" applyAlignment="1" applyProtection="1">
      <alignment vertical="top" wrapText="1"/>
    </xf>
    <xf numFmtId="3" fontId="43" fillId="3" borderId="0" xfId="26" applyNumberFormat="1" applyFont="1" applyFill="1" applyAlignment="1" applyProtection="1">
      <alignment horizontal="right" vertical="top" wrapText="1"/>
    </xf>
    <xf numFmtId="3" fontId="39" fillId="3" borderId="17" xfId="26" applyNumberFormat="1" applyFont="1" applyFill="1" applyBorder="1" applyAlignment="1" applyProtection="1">
      <alignment horizontal="right" vertical="top"/>
    </xf>
    <xf numFmtId="3" fontId="39" fillId="3" borderId="18" xfId="26" applyNumberFormat="1" applyFont="1" applyFill="1" applyBorder="1" applyAlignment="1" applyProtection="1">
      <alignment vertical="top"/>
    </xf>
    <xf numFmtId="3" fontId="39" fillId="3" borderId="18" xfId="26" applyNumberFormat="1" applyFont="1" applyFill="1" applyBorder="1" applyAlignment="1" applyProtection="1">
      <alignment horizontal="center" vertical="top" wrapText="1"/>
    </xf>
    <xf numFmtId="3" fontId="39" fillId="3" borderId="19" xfId="26" applyNumberFormat="1" applyFont="1" applyFill="1" applyBorder="1" applyAlignment="1" applyProtection="1">
      <alignment vertical="top"/>
    </xf>
    <xf numFmtId="3" fontId="39" fillId="3" borderId="22" xfId="26" applyNumberFormat="1" applyFont="1" applyFill="1" applyBorder="1" applyAlignment="1" applyProtection="1">
      <alignment horizontal="right" vertical="top"/>
    </xf>
    <xf numFmtId="3" fontId="39" fillId="3" borderId="13" xfId="26" applyNumberFormat="1" applyFont="1" applyFill="1" applyBorder="1" applyAlignment="1" applyProtection="1">
      <alignment vertical="top"/>
    </xf>
    <xf numFmtId="165" fontId="43" fillId="3" borderId="0" xfId="8" applyFont="1" applyFill="1" applyAlignment="1" applyProtection="1">
      <alignment horizontal="right" wrapText="1"/>
    </xf>
    <xf numFmtId="3" fontId="39" fillId="3" borderId="0" xfId="26" applyNumberFormat="1" applyFont="1" applyFill="1" applyBorder="1" applyAlignment="1" applyProtection="1">
      <alignment horizontal="right" vertical="top"/>
    </xf>
    <xf numFmtId="3" fontId="39" fillId="3" borderId="0" xfId="26" applyNumberFormat="1" applyFont="1" applyFill="1" applyBorder="1" applyAlignment="1" applyProtection="1">
      <alignment vertical="top"/>
    </xf>
    <xf numFmtId="165" fontId="39" fillId="3" borderId="0" xfId="8" applyFont="1" applyFill="1" applyAlignment="1" applyProtection="1">
      <alignment horizontal="right" wrapText="1"/>
    </xf>
    <xf numFmtId="0" fontId="39" fillId="3" borderId="0" xfId="0" applyFont="1" applyFill="1" applyAlignment="1" applyProtection="1">
      <alignment horizontal="left" vertical="top"/>
    </xf>
    <xf numFmtId="0" fontId="39" fillId="3" borderId="0" xfId="8" applyNumberFormat="1" applyFont="1" applyFill="1" applyAlignment="1" applyProtection="1">
      <alignment horizontal="left" vertical="top"/>
    </xf>
    <xf numFmtId="0" fontId="39" fillId="3" borderId="0" xfId="8" applyNumberFormat="1" applyFont="1" applyFill="1" applyBorder="1" applyAlignment="1" applyProtection="1">
      <alignment horizontal="left" vertical="top"/>
    </xf>
    <xf numFmtId="0" fontId="39" fillId="13" borderId="0" xfId="8" applyNumberFormat="1" applyFont="1" applyFill="1" applyAlignment="1" applyProtection="1">
      <alignment horizontal="left"/>
    </xf>
    <xf numFmtId="0" fontId="62" fillId="3" borderId="0" xfId="8" applyNumberFormat="1" applyFont="1" applyFill="1" applyAlignment="1" applyProtection="1">
      <alignment horizontal="left" vertical="top"/>
    </xf>
    <xf numFmtId="165" fontId="39" fillId="3" borderId="0" xfId="8" applyFont="1" applyFill="1" applyBorder="1" applyAlignment="1" applyProtection="1">
      <alignment horizontal="left"/>
    </xf>
    <xf numFmtId="0" fontId="43" fillId="3" borderId="47" xfId="0" applyFont="1" applyFill="1" applyBorder="1" applyAlignment="1">
      <alignment horizontal="center" vertical="top" wrapText="1"/>
    </xf>
    <xf numFmtId="0" fontId="52" fillId="3" borderId="47" xfId="0" applyFont="1" applyFill="1" applyBorder="1" applyAlignment="1">
      <alignment horizontal="center" vertical="top" wrapText="1"/>
    </xf>
    <xf numFmtId="0" fontId="43" fillId="3" borderId="47" xfId="0" applyFont="1" applyFill="1" applyBorder="1" applyAlignment="1" applyProtection="1">
      <alignment vertical="top" wrapText="1"/>
    </xf>
    <xf numFmtId="0" fontId="43" fillId="3" borderId="47" xfId="0" applyFont="1" applyFill="1" applyBorder="1" applyAlignment="1" applyProtection="1">
      <alignment horizontal="center" vertical="top" wrapText="1"/>
    </xf>
    <xf numFmtId="0" fontId="43" fillId="3" borderId="47" xfId="0" applyFont="1" applyFill="1" applyBorder="1" applyAlignment="1" applyProtection="1">
      <alignment horizontal="center" vertical="top"/>
    </xf>
    <xf numFmtId="0" fontId="39" fillId="2" borderId="47" xfId="0" applyFont="1" applyFill="1" applyBorder="1" applyProtection="1"/>
    <xf numFmtId="0" fontId="43" fillId="2" borderId="47" xfId="0" applyFont="1" applyFill="1" applyBorder="1" applyProtection="1"/>
    <xf numFmtId="0" fontId="39" fillId="4" borderId="47" xfId="0" applyFont="1" applyFill="1" applyBorder="1" applyAlignment="1" applyProtection="1">
      <alignment vertical="top" wrapText="1"/>
      <protection locked="0"/>
    </xf>
    <xf numFmtId="0" fontId="39" fillId="5" borderId="47" xfId="0" applyNumberFormat="1" applyFont="1" applyFill="1" applyBorder="1" applyAlignment="1" applyProtection="1">
      <alignment vertical="center" wrapText="1" readingOrder="2"/>
    </xf>
    <xf numFmtId="0" fontId="39" fillId="12" borderId="47" xfId="0" applyFont="1" applyFill="1" applyBorder="1" applyAlignment="1" applyProtection="1">
      <alignment vertical="center" wrapText="1"/>
      <protection locked="0"/>
    </xf>
    <xf numFmtId="0" fontId="39" fillId="4" borderId="47" xfId="0" applyFont="1" applyFill="1" applyBorder="1" applyAlignment="1" applyProtection="1">
      <alignment vertical="center" wrapText="1"/>
      <protection locked="0"/>
    </xf>
    <xf numFmtId="10" fontId="39" fillId="4" borderId="47" xfId="2" applyNumberFormat="1" applyFont="1" applyFill="1" applyBorder="1" applyAlignment="1" applyProtection="1">
      <alignment vertical="center" wrapText="1"/>
      <protection locked="0"/>
    </xf>
    <xf numFmtId="0" fontId="43" fillId="3" borderId="47" xfId="0" applyFont="1" applyFill="1" applyBorder="1" applyAlignment="1" applyProtection="1">
      <alignment horizontal="right" vertical="center" wrapText="1"/>
    </xf>
    <xf numFmtId="14" fontId="39" fillId="2" borderId="47" xfId="0" applyNumberFormat="1" applyFont="1" applyFill="1" applyBorder="1" applyAlignment="1" applyProtection="1">
      <alignment vertical="top"/>
    </xf>
    <xf numFmtId="0" fontId="43" fillId="3" borderId="47" xfId="0" applyFont="1" applyFill="1" applyBorder="1" applyAlignment="1" applyProtection="1">
      <alignment vertical="center" wrapText="1"/>
    </xf>
    <xf numFmtId="168" fontId="40" fillId="5" borderId="47" xfId="0" applyNumberFormat="1" applyFont="1" applyFill="1" applyBorder="1" applyAlignment="1" applyProtection="1">
      <alignment horizontal="center" vertical="center" wrapText="1"/>
    </xf>
    <xf numFmtId="0" fontId="43" fillId="3" borderId="47" xfId="0" applyFont="1" applyFill="1" applyBorder="1" applyAlignment="1" applyProtection="1">
      <alignment horizontal="right" vertical="top"/>
    </xf>
    <xf numFmtId="14" fontId="39" fillId="2" borderId="47" xfId="0" applyNumberFormat="1" applyFont="1" applyFill="1" applyBorder="1" applyAlignment="1" applyProtection="1">
      <alignment horizontal="center" vertical="center"/>
    </xf>
    <xf numFmtId="0" fontId="43" fillId="3" borderId="47" xfId="0" applyFont="1" applyFill="1" applyBorder="1" applyAlignment="1" applyProtection="1">
      <alignment horizontal="right" vertical="top" wrapText="1"/>
    </xf>
    <xf numFmtId="14" fontId="39" fillId="2" borderId="47" xfId="0" applyNumberFormat="1" applyFont="1" applyFill="1" applyBorder="1" applyAlignment="1" applyProtection="1">
      <alignment horizontal="right" vertical="center"/>
    </xf>
    <xf numFmtId="0" fontId="39" fillId="3" borderId="0" xfId="0" applyFont="1" applyFill="1" applyAlignment="1" applyProtection="1">
      <alignment horizontal="right" vertical="center"/>
    </xf>
    <xf numFmtId="0" fontId="43" fillId="3" borderId="47" xfId="0" applyFont="1" applyFill="1" applyBorder="1" applyAlignment="1" applyProtection="1">
      <alignment horizontal="right" vertical="center"/>
    </xf>
    <xf numFmtId="0" fontId="52" fillId="3" borderId="47" xfId="0" applyFont="1" applyFill="1" applyBorder="1" applyAlignment="1">
      <alignment horizontal="center" vertical="center" wrapText="1"/>
    </xf>
    <xf numFmtId="0" fontId="39" fillId="12" borderId="47" xfId="0" applyFont="1" applyFill="1" applyBorder="1" applyAlignment="1" applyProtection="1">
      <alignment vertical="center"/>
      <protection locked="0"/>
    </xf>
    <xf numFmtId="0" fontId="39" fillId="4" borderId="47" xfId="0" applyFont="1" applyFill="1" applyBorder="1" applyAlignment="1" applyProtection="1">
      <alignment vertical="center"/>
      <protection locked="0"/>
    </xf>
    <xf numFmtId="10" fontId="39" fillId="4" borderId="47" xfId="2" applyNumberFormat="1" applyFont="1" applyFill="1" applyBorder="1" applyAlignment="1" applyProtection="1">
      <alignment vertical="center"/>
      <protection locked="0"/>
    </xf>
    <xf numFmtId="168" fontId="40" fillId="5" borderId="47" xfId="2" applyNumberFormat="1" applyFont="1" applyFill="1" applyBorder="1" applyAlignment="1" applyProtection="1">
      <alignment horizontal="center" vertical="center" wrapText="1"/>
    </xf>
    <xf numFmtId="14" fontId="39" fillId="2" borderId="47" xfId="0" applyNumberFormat="1" applyFont="1" applyFill="1" applyBorder="1" applyAlignment="1" applyProtection="1">
      <alignment vertical="center"/>
    </xf>
    <xf numFmtId="1" fontId="43" fillId="3" borderId="47" xfId="0" applyNumberFormat="1" applyFont="1" applyFill="1" applyBorder="1" applyAlignment="1" applyProtection="1">
      <alignment horizontal="right" vertical="top" wrapText="1"/>
    </xf>
    <xf numFmtId="0" fontId="39" fillId="2" borderId="47" xfId="0" applyFont="1" applyFill="1" applyBorder="1" applyAlignment="1" applyProtection="1">
      <alignment vertical="center"/>
    </xf>
    <xf numFmtId="0" fontId="39" fillId="2" borderId="47" xfId="0" applyFont="1" applyFill="1" applyBorder="1" applyAlignment="1" applyProtection="1">
      <alignment horizontal="center" vertical="center"/>
    </xf>
    <xf numFmtId="0" fontId="39" fillId="2" borderId="47" xfId="0" applyFont="1" applyFill="1" applyBorder="1" applyAlignment="1" applyProtection="1">
      <alignment vertical="top"/>
    </xf>
    <xf numFmtId="2" fontId="39" fillId="5" borderId="47" xfId="0" applyNumberFormat="1" applyFont="1" applyFill="1" applyBorder="1" applyAlignment="1" applyProtection="1">
      <alignment horizontal="center" vertical="center" wrapText="1"/>
    </xf>
    <xf numFmtId="10" fontId="40" fillId="5" borderId="47" xfId="0" applyNumberFormat="1" applyFont="1" applyFill="1" applyBorder="1" applyAlignment="1" applyProtection="1">
      <alignment horizontal="center" vertical="center" wrapText="1"/>
    </xf>
    <xf numFmtId="2" fontId="39" fillId="3" borderId="0" xfId="0" applyNumberFormat="1" applyFont="1" applyFill="1" applyBorder="1" applyAlignment="1" applyProtection="1">
      <alignment horizontal="center" vertical="center" wrapText="1"/>
    </xf>
    <xf numFmtId="168" fontId="40" fillId="3" borderId="0" xfId="0" applyNumberFormat="1" applyFont="1" applyFill="1" applyBorder="1" applyAlignment="1" applyProtection="1">
      <alignment horizontal="center" vertical="center" wrapText="1"/>
    </xf>
    <xf numFmtId="10" fontId="40" fillId="3" borderId="0" xfId="0" applyNumberFormat="1" applyFont="1" applyFill="1" applyBorder="1" applyAlignment="1" applyProtection="1">
      <alignment horizontal="center" vertical="center" wrapText="1"/>
    </xf>
    <xf numFmtId="169" fontId="39" fillId="3" borderId="0" xfId="0" applyNumberFormat="1" applyFont="1" applyFill="1" applyBorder="1" applyAlignment="1" applyProtection="1">
      <alignment horizontal="center" vertical="top" wrapText="1"/>
    </xf>
    <xf numFmtId="2" fontId="39" fillId="3" borderId="0" xfId="0" applyNumberFormat="1" applyFont="1" applyFill="1" applyBorder="1" applyAlignment="1" applyProtection="1">
      <alignment horizontal="center" vertical="top" wrapText="1"/>
    </xf>
    <xf numFmtId="0" fontId="39" fillId="17" borderId="36" xfId="0" applyFont="1" applyFill="1" applyBorder="1" applyAlignment="1" applyProtection="1">
      <alignment vertical="top"/>
    </xf>
    <xf numFmtId="0" fontId="39" fillId="17" borderId="37" xfId="0" applyFont="1" applyFill="1" applyBorder="1" applyAlignment="1" applyProtection="1">
      <alignment vertical="top"/>
    </xf>
    <xf numFmtId="0" fontId="47" fillId="3" borderId="38" xfId="0" applyNumberFormat="1" applyFont="1" applyFill="1" applyBorder="1" applyAlignment="1" applyProtection="1">
      <alignment horizontal="left" vertical="center"/>
    </xf>
    <xf numFmtId="0" fontId="48" fillId="3" borderId="0" xfId="0" applyFont="1" applyFill="1" applyBorder="1" applyAlignment="1" applyProtection="1">
      <alignment vertical="top"/>
    </xf>
    <xf numFmtId="0" fontId="39" fillId="3" borderId="39" xfId="0" applyFont="1" applyFill="1" applyBorder="1" applyAlignment="1" applyProtection="1">
      <alignment vertical="top"/>
    </xf>
    <xf numFmtId="0" fontId="39" fillId="3" borderId="38" xfId="0" applyFont="1" applyFill="1" applyBorder="1" applyAlignment="1" applyProtection="1">
      <alignment horizontal="left" vertical="top"/>
    </xf>
    <xf numFmtId="0" fontId="48" fillId="3" borderId="0" xfId="0" applyFont="1" applyFill="1" applyBorder="1" applyAlignment="1">
      <alignment vertical="top"/>
    </xf>
    <xf numFmtId="0" fontId="39" fillId="0" borderId="0" xfId="0" applyFont="1" applyBorder="1" applyAlignment="1">
      <alignment vertical="top"/>
    </xf>
    <xf numFmtId="0" fontId="41" fillId="3" borderId="38" xfId="0" applyFont="1" applyFill="1" applyBorder="1" applyAlignment="1" applyProtection="1">
      <alignment horizontal="left" vertical="top"/>
    </xf>
    <xf numFmtId="0" fontId="45" fillId="3" borderId="0" xfId="0" applyFont="1" applyFill="1" applyBorder="1" applyAlignment="1">
      <alignment vertical="top"/>
    </xf>
    <xf numFmtId="0" fontId="41" fillId="3" borderId="39" xfId="0" applyFont="1" applyFill="1" applyBorder="1" applyAlignment="1" applyProtection="1">
      <alignment vertical="top"/>
    </xf>
    <xf numFmtId="0" fontId="37" fillId="3" borderId="0" xfId="0" applyFont="1" applyFill="1" applyBorder="1" applyAlignment="1" applyProtection="1">
      <alignment horizontal="right" readingOrder="2"/>
    </xf>
    <xf numFmtId="0" fontId="39" fillId="3" borderId="38" xfId="0" applyFont="1" applyFill="1" applyBorder="1" applyAlignment="1" applyProtection="1">
      <alignment horizontal="right" vertical="center"/>
    </xf>
    <xf numFmtId="0" fontId="39" fillId="3" borderId="0" xfId="0" applyFont="1" applyFill="1" applyBorder="1" applyAlignment="1" applyProtection="1">
      <alignment horizontal="right" vertical="center"/>
    </xf>
    <xf numFmtId="0" fontId="39" fillId="3" borderId="39" xfId="0" applyFont="1" applyFill="1" applyBorder="1" applyAlignment="1" applyProtection="1">
      <alignment horizontal="right" vertical="center"/>
    </xf>
    <xf numFmtId="0" fontId="52" fillId="0" borderId="0" xfId="0" applyFont="1" applyFill="1" applyBorder="1" applyAlignment="1" applyProtection="1">
      <alignment vertical="top"/>
    </xf>
    <xf numFmtId="0" fontId="41" fillId="2" borderId="38" xfId="0" applyFont="1" applyFill="1" applyBorder="1" applyAlignment="1" applyProtection="1">
      <alignment horizontal="left" vertical="top"/>
    </xf>
    <xf numFmtId="0" fontId="41" fillId="2" borderId="39" xfId="0" applyFont="1" applyFill="1" applyBorder="1" applyAlignment="1" applyProtection="1">
      <alignment vertical="top"/>
    </xf>
    <xf numFmtId="0" fontId="43" fillId="0" borderId="0" xfId="0" applyFont="1" applyFill="1" applyBorder="1" applyProtection="1"/>
    <xf numFmtId="0" fontId="43" fillId="3" borderId="0" xfId="0" applyFont="1" applyFill="1" applyBorder="1" applyAlignment="1" applyProtection="1">
      <alignment vertical="center"/>
    </xf>
    <xf numFmtId="0" fontId="40" fillId="3" borderId="0" xfId="0" applyFont="1" applyFill="1" applyBorder="1" applyAlignment="1" applyProtection="1">
      <alignment horizontal="right" vertical="top" wrapText="1"/>
    </xf>
    <xf numFmtId="0" fontId="39" fillId="0" borderId="0" xfId="0" applyFont="1" applyBorder="1" applyAlignment="1" applyProtection="1">
      <alignment vertical="top"/>
    </xf>
    <xf numFmtId="0" fontId="57" fillId="0" borderId="0" xfId="0" applyFont="1" applyBorder="1"/>
    <xf numFmtId="0" fontId="45" fillId="3" borderId="0" xfId="0" applyFont="1" applyFill="1" applyBorder="1"/>
    <xf numFmtId="0" fontId="39" fillId="3" borderId="0" xfId="0" applyFont="1" applyFill="1" applyBorder="1" applyAlignment="1" applyProtection="1">
      <alignment vertical="center"/>
    </xf>
    <xf numFmtId="0" fontId="39" fillId="3" borderId="41" xfId="0" applyFont="1" applyFill="1" applyBorder="1" applyAlignment="1" applyProtection="1">
      <alignment horizontal="left" vertical="top"/>
    </xf>
    <xf numFmtId="2" fontId="39" fillId="3" borderId="42" xfId="0" applyNumberFormat="1" applyFont="1" applyFill="1" applyBorder="1" applyAlignment="1" applyProtection="1">
      <alignment horizontal="center" vertical="center" wrapText="1"/>
    </xf>
    <xf numFmtId="168" fontId="40" fillId="3" borderId="42" xfId="0" applyNumberFormat="1" applyFont="1" applyFill="1" applyBorder="1" applyAlignment="1" applyProtection="1">
      <alignment horizontal="center" vertical="center" wrapText="1"/>
    </xf>
    <xf numFmtId="10" fontId="40" fillId="3" borderId="42" xfId="0" applyNumberFormat="1" applyFont="1" applyFill="1" applyBorder="1" applyAlignment="1" applyProtection="1">
      <alignment horizontal="center" vertical="center" wrapText="1"/>
    </xf>
    <xf numFmtId="0" fontId="39" fillId="3" borderId="42" xfId="0" applyFont="1" applyFill="1" applyBorder="1" applyAlignment="1" applyProtection="1">
      <alignment vertical="top"/>
    </xf>
    <xf numFmtId="169" fontId="39" fillId="3" borderId="42" xfId="0" applyNumberFormat="1" applyFont="1" applyFill="1" applyBorder="1" applyAlignment="1" applyProtection="1">
      <alignment horizontal="center" vertical="top" wrapText="1"/>
    </xf>
    <xf numFmtId="2" fontId="39" fillId="3" borderId="42" xfId="0" applyNumberFormat="1" applyFont="1" applyFill="1" applyBorder="1" applyAlignment="1" applyProtection="1">
      <alignment horizontal="center" vertical="top" wrapText="1"/>
    </xf>
    <xf numFmtId="0" fontId="39" fillId="3" borderId="43" xfId="0" applyFont="1" applyFill="1" applyBorder="1" applyAlignment="1" applyProtection="1">
      <alignment vertical="top"/>
    </xf>
    <xf numFmtId="0" fontId="39" fillId="3" borderId="0" xfId="0" applyFont="1" applyFill="1"/>
    <xf numFmtId="0" fontId="41" fillId="3" borderId="0" xfId="11" applyNumberFormat="1" applyFont="1" applyFill="1" applyBorder="1" applyAlignment="1" applyProtection="1">
      <alignment vertical="top"/>
    </xf>
    <xf numFmtId="0" fontId="41" fillId="3" borderId="0" xfId="8" applyNumberFormat="1" applyFont="1" applyFill="1" applyBorder="1" applyAlignment="1" applyProtection="1">
      <alignment vertical="top"/>
    </xf>
    <xf numFmtId="0" fontId="58" fillId="3" borderId="0" xfId="9" applyNumberFormat="1" applyFont="1" applyFill="1" applyAlignment="1" applyProtection="1">
      <alignment horizontal="center" vertical="top" wrapText="1"/>
    </xf>
    <xf numFmtId="0" fontId="39" fillId="3" borderId="1" xfId="8" applyNumberFormat="1" applyFont="1" applyFill="1" applyBorder="1" applyAlignment="1" applyProtection="1">
      <alignment vertical="top"/>
      <protection locked="0"/>
    </xf>
    <xf numFmtId="0" fontId="41" fillId="3" borderId="0" xfId="11" applyNumberFormat="1" applyFont="1" applyFill="1" applyBorder="1" applyAlignment="1" applyProtection="1">
      <alignment horizontal="left" vertical="top"/>
    </xf>
    <xf numFmtId="0" fontId="42" fillId="3" borderId="0" xfId="11" applyNumberFormat="1" applyFont="1" applyFill="1" applyBorder="1" applyAlignment="1" applyProtection="1">
      <alignment vertical="top"/>
    </xf>
    <xf numFmtId="0" fontId="39" fillId="3" borderId="1" xfId="8" applyNumberFormat="1" applyFont="1" applyFill="1" applyBorder="1" applyAlignment="1" applyProtection="1">
      <alignment vertical="top" wrapText="1"/>
      <protection locked="0"/>
    </xf>
    <xf numFmtId="14" fontId="39" fillId="3" borderId="6" xfId="8" applyNumberFormat="1" applyFont="1" applyFill="1" applyBorder="1" applyAlignment="1" applyProtection="1">
      <alignment horizontal="center" vertical="top" wrapText="1"/>
    </xf>
    <xf numFmtId="168" fontId="39" fillId="3" borderId="6" xfId="8" applyNumberFormat="1" applyFont="1" applyFill="1" applyBorder="1" applyAlignment="1" applyProtection="1">
      <alignment horizontal="center" vertical="top" wrapText="1"/>
    </xf>
    <xf numFmtId="0" fontId="41" fillId="3" borderId="0" xfId="8" applyNumberFormat="1" applyFont="1" applyFill="1" applyBorder="1" applyAlignment="1" applyProtection="1">
      <alignment horizontal="left" vertical="top"/>
    </xf>
    <xf numFmtId="0" fontId="42" fillId="3" borderId="0" xfId="8" applyNumberFormat="1" applyFont="1" applyFill="1" applyBorder="1" applyAlignment="1" applyProtection="1">
      <alignment vertical="top"/>
    </xf>
    <xf numFmtId="0" fontId="39" fillId="3" borderId="0" xfId="8" applyNumberFormat="1" applyFont="1" applyFill="1" applyAlignment="1" applyProtection="1">
      <alignment horizontal="left"/>
    </xf>
    <xf numFmtId="0" fontId="39" fillId="3" borderId="2" xfId="0" applyFont="1" applyFill="1" applyBorder="1" applyAlignment="1" applyProtection="1">
      <alignment vertical="top"/>
      <protection locked="0"/>
    </xf>
    <xf numFmtId="0" fontId="39" fillId="3" borderId="4" xfId="0" applyFont="1" applyFill="1" applyBorder="1" applyAlignment="1" applyProtection="1">
      <alignment vertical="top" wrapText="1"/>
      <protection locked="0"/>
    </xf>
    <xf numFmtId="43" fontId="39" fillId="3" borderId="4" xfId="2" applyFont="1" applyFill="1" applyBorder="1" applyAlignment="1" applyProtection="1">
      <alignment vertical="top" wrapText="1"/>
      <protection locked="0"/>
    </xf>
    <xf numFmtId="168" fontId="39" fillId="3" borderId="4" xfId="20" applyNumberFormat="1" applyFont="1" applyFill="1" applyBorder="1" applyAlignment="1" applyProtection="1">
      <alignment horizontal="center" vertical="top"/>
    </xf>
    <xf numFmtId="168" fontId="39" fillId="3" borderId="4" xfId="20" applyNumberFormat="1" applyFont="1" applyFill="1" applyBorder="1" applyAlignment="1" applyProtection="1">
      <alignment horizontal="center" vertical="center"/>
    </xf>
    <xf numFmtId="168" fontId="39" fillId="3" borderId="16" xfId="18" applyNumberFormat="1" applyFont="1" applyFill="1" applyBorder="1" applyAlignment="1" applyProtection="1">
      <alignment horizontal="center" vertical="center" wrapText="1"/>
    </xf>
    <xf numFmtId="9" fontId="39" fillId="3" borderId="4" xfId="18" applyNumberFormat="1" applyFont="1" applyFill="1" applyBorder="1" applyAlignment="1" applyProtection="1">
      <alignment horizontal="center" vertical="center" wrapText="1"/>
    </xf>
    <xf numFmtId="0" fontId="39" fillId="3" borderId="21" xfId="18" applyNumberFormat="1" applyFont="1" applyFill="1" applyBorder="1" applyAlignment="1" applyProtection="1">
      <alignment vertical="top"/>
      <protection locked="0"/>
    </xf>
    <xf numFmtId="168" fontId="39" fillId="3" borderId="4" xfId="0" applyNumberFormat="1" applyFont="1" applyFill="1" applyBorder="1" applyAlignment="1" applyProtection="1">
      <alignment horizontal="center" vertical="center"/>
    </xf>
    <xf numFmtId="168" fontId="39" fillId="3" borderId="13" xfId="18" applyNumberFormat="1" applyFont="1" applyFill="1" applyBorder="1" applyAlignment="1" applyProtection="1">
      <alignment horizontal="center" vertical="center"/>
    </xf>
    <xf numFmtId="168" fontId="39" fillId="3" borderId="13" xfId="18" applyNumberFormat="1" applyFont="1" applyFill="1" applyBorder="1" applyAlignment="1" applyProtection="1">
      <alignment horizontal="center" vertical="center" wrapText="1"/>
    </xf>
    <xf numFmtId="9" fontId="39" fillId="3" borderId="13" xfId="18" applyNumberFormat="1" applyFont="1" applyFill="1" applyBorder="1" applyAlignment="1" applyProtection="1">
      <alignment horizontal="center" vertical="center" wrapText="1"/>
    </xf>
    <xf numFmtId="0" fontId="39" fillId="3" borderId="23" xfId="18" applyNumberFormat="1" applyFont="1" applyFill="1" applyBorder="1" applyAlignment="1" applyProtection="1">
      <alignment vertical="top"/>
      <protection locked="0"/>
    </xf>
    <xf numFmtId="0" fontId="39" fillId="3" borderId="17" xfId="8" applyNumberFormat="1" applyFont="1" applyFill="1" applyBorder="1" applyAlignment="1" applyProtection="1">
      <alignment vertical="top"/>
    </xf>
    <xf numFmtId="0" fontId="39" fillId="3" borderId="18" xfId="8" applyNumberFormat="1" applyFont="1" applyFill="1" applyBorder="1" applyAlignment="1" applyProtection="1">
      <alignment vertical="top"/>
    </xf>
    <xf numFmtId="0" fontId="39" fillId="3" borderId="18" xfId="8" applyNumberFormat="1" applyFont="1" applyFill="1" applyBorder="1" applyAlignment="1" applyProtection="1">
      <alignment vertical="top" wrapText="1"/>
    </xf>
    <xf numFmtId="0" fontId="39" fillId="3" borderId="19" xfId="8" applyNumberFormat="1" applyFont="1" applyFill="1" applyBorder="1" applyAlignment="1" applyProtection="1">
      <alignment vertical="top"/>
    </xf>
    <xf numFmtId="168" fontId="39" fillId="3" borderId="4" xfId="18" applyNumberFormat="1" applyFont="1" applyFill="1" applyBorder="1" applyAlignment="1" applyProtection="1">
      <alignment horizontal="center" vertical="center"/>
    </xf>
    <xf numFmtId="168" fontId="39" fillId="3" borderId="13" xfId="26" applyNumberFormat="1" applyFont="1" applyFill="1" applyBorder="1" applyAlignment="1" applyProtection="1">
      <alignment horizontal="center" vertical="top" wrapText="1"/>
    </xf>
    <xf numFmtId="168" fontId="39" fillId="3" borderId="26" xfId="26" applyNumberFormat="1" applyFont="1" applyFill="1" applyBorder="1" applyAlignment="1" applyProtection="1">
      <alignment horizontal="center" vertical="top" wrapText="1"/>
    </xf>
    <xf numFmtId="168" fontId="39" fillId="3" borderId="27" xfId="26" applyNumberFormat="1" applyFont="1" applyFill="1" applyBorder="1" applyAlignment="1" applyProtection="1">
      <alignment horizontal="center" vertical="top" wrapText="1"/>
    </xf>
    <xf numFmtId="165" fontId="63" fillId="3" borderId="0" xfId="8" applyFont="1" applyFill="1" applyAlignment="1" applyProtection="1">
      <alignment horizontal="right" wrapText="1"/>
    </xf>
    <xf numFmtId="0" fontId="39" fillId="3" borderId="2" xfId="18" applyNumberFormat="1" applyFont="1" applyFill="1" applyBorder="1" applyAlignment="1" applyProtection="1">
      <alignment vertical="top" wrapText="1"/>
      <protection locked="0"/>
    </xf>
    <xf numFmtId="168" fontId="39" fillId="3" borderId="4" xfId="20" applyNumberFormat="1" applyFont="1" applyFill="1" applyBorder="1" applyAlignment="1" applyProtection="1">
      <alignment vertical="top"/>
    </xf>
    <xf numFmtId="0" fontId="57" fillId="3" borderId="0" xfId="0" applyFont="1" applyFill="1"/>
    <xf numFmtId="3" fontId="39" fillId="3" borderId="20" xfId="0" applyNumberFormat="1" applyFont="1" applyFill="1" applyBorder="1" applyAlignment="1" applyProtection="1">
      <alignment horizontal="right" vertical="top"/>
    </xf>
    <xf numFmtId="0" fontId="39" fillId="3" borderId="1" xfId="0" applyFont="1" applyFill="1" applyBorder="1" applyAlignment="1" applyProtection="1">
      <alignment horizontal="right" vertical="top" wrapText="1"/>
    </xf>
    <xf numFmtId="3" fontId="39" fillId="3" borderId="33" xfId="0" applyNumberFormat="1" applyFont="1" applyFill="1" applyBorder="1" applyAlignment="1" applyProtection="1">
      <alignment horizontal="right" vertical="top" wrapText="1"/>
    </xf>
    <xf numFmtId="3" fontId="39" fillId="3" borderId="5" xfId="0" applyNumberFormat="1" applyFont="1" applyFill="1" applyBorder="1" applyAlignment="1" applyProtection="1">
      <alignment horizontal="right" vertical="top" wrapText="1" readingOrder="1"/>
    </xf>
    <xf numFmtId="0" fontId="39" fillId="4" borderId="5" xfId="0" applyFont="1" applyFill="1" applyBorder="1" applyAlignment="1" applyProtection="1">
      <alignment vertical="top" wrapText="1"/>
      <protection locked="0"/>
    </xf>
    <xf numFmtId="43" fontId="39" fillId="5" borderId="21" xfId="2" applyFont="1" applyFill="1" applyBorder="1" applyAlignment="1" applyProtection="1">
      <alignment vertical="top"/>
    </xf>
    <xf numFmtId="3" fontId="39" fillId="3" borderId="4" xfId="0" applyNumberFormat="1" applyFont="1" applyFill="1" applyBorder="1" applyAlignment="1" applyProtection="1">
      <alignment horizontal="right" vertical="top" wrapText="1" readingOrder="1"/>
    </xf>
    <xf numFmtId="169" fontId="39" fillId="5" borderId="4" xfId="2" applyNumberFormat="1" applyFont="1" applyFill="1" applyBorder="1" applyAlignment="1" applyProtection="1">
      <alignment vertical="top"/>
    </xf>
    <xf numFmtId="3" fontId="39" fillId="3" borderId="13" xfId="0" applyNumberFormat="1" applyFont="1" applyFill="1" applyBorder="1" applyAlignment="1" applyProtection="1">
      <alignment horizontal="right" vertical="top" wrapText="1" readingOrder="1"/>
    </xf>
    <xf numFmtId="169" fontId="39" fillId="5" borderId="13" xfId="2" applyNumberFormat="1" applyFont="1" applyFill="1" applyBorder="1" applyAlignment="1" applyProtection="1">
      <alignment vertical="top"/>
    </xf>
    <xf numFmtId="43" fontId="39" fillId="5" borderId="23" xfId="2" applyFont="1" applyFill="1" applyBorder="1" applyAlignment="1" applyProtection="1">
      <alignment vertical="top"/>
    </xf>
    <xf numFmtId="43" fontId="39" fillId="5" borderId="4" xfId="2" applyFont="1" applyFill="1" applyBorder="1" applyAlignment="1" applyProtection="1">
      <alignment vertical="top"/>
    </xf>
    <xf numFmtId="3" fontId="43" fillId="3" borderId="17" xfId="0" applyNumberFormat="1" applyFont="1" applyFill="1" applyBorder="1" applyAlignment="1" applyProtection="1">
      <alignment horizontal="right" vertical="top"/>
    </xf>
    <xf numFmtId="3" fontId="43" fillId="3" borderId="31" xfId="0" applyNumberFormat="1" applyFont="1" applyFill="1" applyBorder="1" applyAlignment="1" applyProtection="1">
      <alignment horizontal="right" vertical="top"/>
    </xf>
    <xf numFmtId="3" fontId="43" fillId="3" borderId="19" xfId="0" applyNumberFormat="1" applyFont="1" applyFill="1" applyBorder="1" applyAlignment="1" applyProtection="1">
      <alignment horizontal="right" vertical="top"/>
    </xf>
    <xf numFmtId="3" fontId="39" fillId="3" borderId="30" xfId="0" applyNumberFormat="1" applyFont="1" applyFill="1" applyBorder="1" applyAlignment="1" applyProtection="1">
      <alignment horizontal="right" vertical="top" wrapText="1"/>
    </xf>
    <xf numFmtId="3" fontId="43" fillId="3" borderId="18" xfId="0" applyNumberFormat="1" applyFont="1" applyFill="1" applyBorder="1" applyAlignment="1" applyProtection="1">
      <alignment horizontal="right" vertical="top" wrapText="1"/>
    </xf>
    <xf numFmtId="3" fontId="43" fillId="3" borderId="19" xfId="0" applyNumberFormat="1" applyFont="1" applyFill="1" applyBorder="1" applyAlignment="1" applyProtection="1">
      <alignment horizontal="right" vertical="top" wrapText="1"/>
    </xf>
    <xf numFmtId="3" fontId="43" fillId="3" borderId="20" xfId="0" applyNumberFormat="1" applyFont="1" applyFill="1" applyBorder="1" applyAlignment="1" applyProtection="1">
      <alignment horizontal="right" vertical="top" wrapText="1"/>
    </xf>
    <xf numFmtId="3" fontId="39" fillId="3" borderId="5" xfId="0" applyNumberFormat="1" applyFont="1" applyFill="1" applyBorder="1" applyAlignment="1" applyProtection="1">
      <alignment horizontal="right" vertical="top" wrapText="1"/>
    </xf>
    <xf numFmtId="3" fontId="39" fillId="3" borderId="32" xfId="0" applyNumberFormat="1" applyFont="1" applyFill="1" applyBorder="1" applyAlignment="1" applyProtection="1">
      <alignment horizontal="right" vertical="top" wrapText="1"/>
    </xf>
    <xf numFmtId="3" fontId="43" fillId="3" borderId="22" xfId="0" applyNumberFormat="1" applyFont="1" applyFill="1" applyBorder="1" applyAlignment="1" applyProtection="1">
      <alignment horizontal="right" vertical="top"/>
    </xf>
    <xf numFmtId="43" fontId="39" fillId="5" borderId="13" xfId="2" applyFont="1" applyFill="1" applyBorder="1" applyAlignment="1" applyProtection="1">
      <alignment vertical="top"/>
    </xf>
    <xf numFmtId="3" fontId="43" fillId="3" borderId="18" xfId="0" applyNumberFormat="1" applyFont="1" applyFill="1" applyBorder="1" applyAlignment="1" applyProtection="1">
      <alignment horizontal="right" vertical="top"/>
    </xf>
    <xf numFmtId="168" fontId="39" fillId="5" borderId="21" xfId="0" applyNumberFormat="1" applyFont="1" applyFill="1" applyBorder="1" applyAlignment="1" applyProtection="1">
      <alignment vertical="top"/>
    </xf>
    <xf numFmtId="0" fontId="39" fillId="4" borderId="26" xfId="0" applyFont="1" applyFill="1" applyBorder="1" applyAlignment="1" applyProtection="1">
      <alignment vertical="top" wrapText="1"/>
      <protection locked="0"/>
    </xf>
    <xf numFmtId="168" fontId="39" fillId="5" borderId="23" xfId="0" applyNumberFormat="1" applyFont="1" applyFill="1" applyBorder="1" applyAlignment="1" applyProtection="1">
      <alignment vertical="top"/>
    </xf>
    <xf numFmtId="3" fontId="43" fillId="3" borderId="29" xfId="0" applyNumberFormat="1" applyFont="1" applyFill="1" applyBorder="1" applyAlignment="1" applyProtection="1">
      <alignment horizontal="right" vertical="top"/>
    </xf>
    <xf numFmtId="0" fontId="62" fillId="13" borderId="0" xfId="8" applyNumberFormat="1" applyFont="1" applyFill="1" applyAlignment="1" applyProtection="1">
      <alignment horizontal="left"/>
    </xf>
    <xf numFmtId="0" fontId="39" fillId="3" borderId="0" xfId="0" applyFont="1" applyFill="1" applyBorder="1" applyAlignment="1" applyProtection="1">
      <alignment horizontal="right" vertical="top" wrapText="1"/>
    </xf>
    <xf numFmtId="3" fontId="43" fillId="3" borderId="47" xfId="0" applyNumberFormat="1" applyFont="1" applyFill="1" applyBorder="1" applyAlignment="1" applyProtection="1">
      <alignment horizontal="right" vertical="top"/>
    </xf>
    <xf numFmtId="3" fontId="43" fillId="3" borderId="47" xfId="0" applyNumberFormat="1" applyFont="1" applyFill="1" applyBorder="1" applyAlignment="1" applyProtection="1">
      <alignment horizontal="right" vertical="top" wrapText="1"/>
    </xf>
    <xf numFmtId="3" fontId="39" fillId="3" borderId="47" xfId="0" applyNumberFormat="1" applyFont="1" applyFill="1" applyBorder="1" applyAlignment="1" applyProtection="1">
      <alignment horizontal="right" vertical="top"/>
    </xf>
    <xf numFmtId="43" fontId="39" fillId="5" borderId="47" xfId="2" applyNumberFormat="1" applyFont="1" applyFill="1" applyBorder="1" applyAlignment="1" applyProtection="1">
      <alignment vertical="top"/>
    </xf>
    <xf numFmtId="3" fontId="39" fillId="3" borderId="47" xfId="0" applyNumberFormat="1" applyFont="1" applyFill="1" applyBorder="1" applyAlignment="1" applyProtection="1">
      <alignment horizontal="right" vertical="top" wrapText="1"/>
    </xf>
    <xf numFmtId="3" fontId="39" fillId="3" borderId="47" xfId="0" applyNumberFormat="1" applyFont="1" applyFill="1" applyBorder="1" applyAlignment="1" applyProtection="1">
      <alignment horizontal="right" vertical="top" wrapText="1" readingOrder="1"/>
    </xf>
    <xf numFmtId="169" fontId="39" fillId="5" borderId="47" xfId="2" applyNumberFormat="1" applyFont="1" applyFill="1" applyBorder="1" applyAlignment="1" applyProtection="1">
      <alignment vertical="top"/>
    </xf>
    <xf numFmtId="43" fontId="39" fillId="5" borderId="47" xfId="2" applyFont="1" applyFill="1" applyBorder="1" applyAlignment="1" applyProtection="1">
      <alignment vertical="top"/>
    </xf>
    <xf numFmtId="3" fontId="43" fillId="3" borderId="47" xfId="0" applyNumberFormat="1" applyFont="1" applyFill="1" applyBorder="1" applyAlignment="1" applyProtection="1">
      <alignment horizontal="center" vertical="top"/>
    </xf>
    <xf numFmtId="3" fontId="43" fillId="3" borderId="47" xfId="0" applyNumberFormat="1" applyFont="1" applyFill="1" applyBorder="1" applyAlignment="1" applyProtection="1">
      <alignment horizontal="center" vertical="top" wrapText="1"/>
    </xf>
    <xf numFmtId="170" fontId="39" fillId="5" borderId="47" xfId="2" applyNumberFormat="1" applyFont="1" applyFill="1" applyBorder="1" applyAlignment="1" applyProtection="1">
      <alignment vertical="top"/>
    </xf>
    <xf numFmtId="9" fontId="39" fillId="5" borderId="47" xfId="17" applyFont="1" applyFill="1" applyBorder="1" applyAlignment="1" applyProtection="1">
      <alignment vertical="top"/>
    </xf>
    <xf numFmtId="2" fontId="39" fillId="5" borderId="47" xfId="2" applyNumberFormat="1" applyFont="1" applyFill="1" applyBorder="1" applyAlignment="1" applyProtection="1">
      <alignment vertical="top"/>
    </xf>
    <xf numFmtId="0" fontId="28" fillId="3" borderId="36" xfId="0" applyFont="1" applyFill="1" applyBorder="1" applyAlignment="1">
      <alignment vertical="top" wrapText="1"/>
    </xf>
    <xf numFmtId="0" fontId="43" fillId="3" borderId="38" xfId="0" applyFont="1" applyFill="1" applyBorder="1" applyAlignment="1" applyProtection="1">
      <alignment horizontal="left" vertical="top"/>
    </xf>
    <xf numFmtId="0" fontId="43" fillId="3" borderId="0" xfId="0" applyFont="1" applyFill="1" applyBorder="1" applyAlignment="1">
      <alignment vertical="top"/>
    </xf>
    <xf numFmtId="0" fontId="39" fillId="3" borderId="38" xfId="0" applyFont="1" applyFill="1" applyBorder="1" applyAlignment="1" applyProtection="1">
      <alignment horizontal="left"/>
    </xf>
    <xf numFmtId="0" fontId="39" fillId="4" borderId="0" xfId="0" applyFont="1" applyFill="1" applyBorder="1" applyAlignment="1">
      <alignment horizontal="right" vertical="center"/>
    </xf>
    <xf numFmtId="0" fontId="39" fillId="5" borderId="0" xfId="0" applyFont="1" applyFill="1" applyBorder="1" applyAlignment="1">
      <alignment horizontal="right" vertical="center"/>
    </xf>
    <xf numFmtId="0" fontId="45" fillId="0" borderId="0" xfId="0" applyFont="1" applyBorder="1" applyAlignment="1">
      <alignment vertical="top"/>
    </xf>
    <xf numFmtId="3" fontId="39" fillId="3" borderId="39" xfId="0" applyNumberFormat="1" applyFont="1" applyFill="1" applyBorder="1" applyAlignment="1" applyProtection="1">
      <alignment horizontal="right" vertical="top" wrapText="1"/>
    </xf>
    <xf numFmtId="49" fontId="2" fillId="4" borderId="16" xfId="1" applyNumberFormat="1" applyFill="1" applyBorder="1" applyAlignment="1" applyProtection="1">
      <alignment horizontal="center" vertical="center" wrapText="1"/>
      <protection locked="0"/>
    </xf>
    <xf numFmtId="9" fontId="39" fillId="4" borderId="44" xfId="0" applyNumberFormat="1" applyFont="1" applyFill="1" applyBorder="1" applyAlignment="1" applyProtection="1">
      <alignment horizontal="center" vertical="center"/>
      <protection locked="0"/>
    </xf>
    <xf numFmtId="49" fontId="43" fillId="3" borderId="47" xfId="0" applyNumberFormat="1" applyFont="1" applyFill="1" applyBorder="1" applyAlignment="1">
      <alignment horizontal="right" vertical="center" wrapText="1" readingOrder="2"/>
    </xf>
    <xf numFmtId="49" fontId="39" fillId="3" borderId="47" xfId="0" applyNumberFormat="1" applyFont="1" applyFill="1" applyBorder="1" applyAlignment="1">
      <alignment horizontal="right" vertical="center" wrapText="1" readingOrder="2"/>
    </xf>
    <xf numFmtId="49" fontId="40" fillId="3" borderId="47" xfId="0" applyNumberFormat="1" applyFont="1" applyFill="1" applyBorder="1" applyAlignment="1">
      <alignment horizontal="center" vertical="center" wrapText="1"/>
    </xf>
    <xf numFmtId="49" fontId="40" fillId="0" borderId="47" xfId="0" applyNumberFormat="1" applyFont="1" applyBorder="1" applyAlignment="1">
      <alignment horizontal="center" vertical="center"/>
    </xf>
    <xf numFmtId="49" fontId="40" fillId="3" borderId="47" xfId="0" applyNumberFormat="1" applyFont="1" applyFill="1" applyBorder="1" applyAlignment="1">
      <alignment horizontal="center" vertical="center"/>
    </xf>
    <xf numFmtId="169" fontId="40" fillId="3" borderId="47" xfId="0" applyNumberFormat="1" applyFont="1" applyFill="1" applyBorder="1" applyAlignment="1">
      <alignment horizontal="center" vertical="center" wrapText="1"/>
    </xf>
    <xf numFmtId="0" fontId="52" fillId="3" borderId="47" xfId="0" applyFont="1" applyFill="1" applyBorder="1" applyAlignment="1" applyProtection="1">
      <alignment horizontal="center" vertical="center" wrapText="1"/>
    </xf>
    <xf numFmtId="0" fontId="52" fillId="3" borderId="47" xfId="0" applyFont="1" applyFill="1" applyBorder="1" applyAlignment="1" applyProtection="1">
      <alignment vertical="center" wrapText="1"/>
    </xf>
    <xf numFmtId="9" fontId="52" fillId="3" borderId="47" xfId="0" applyNumberFormat="1" applyFont="1" applyFill="1" applyBorder="1" applyAlignment="1" applyProtection="1">
      <alignment horizontal="center" vertical="center" wrapText="1"/>
    </xf>
    <xf numFmtId="49" fontId="50" fillId="4" borderId="47" xfId="1" applyNumberFormat="1" applyFont="1" applyFill="1" applyBorder="1" applyAlignment="1" applyProtection="1">
      <alignment horizontal="right" vertical="center" wrapText="1"/>
      <protection locked="0"/>
    </xf>
    <xf numFmtId="49" fontId="39" fillId="4" borderId="49" xfId="0" applyNumberFormat="1" applyFont="1" applyFill="1" applyBorder="1" applyAlignment="1" applyProtection="1">
      <alignment horizontal="right" vertical="center" wrapText="1"/>
      <protection locked="0"/>
    </xf>
    <xf numFmtId="49" fontId="39" fillId="3" borderId="47" xfId="0" applyNumberFormat="1" applyFont="1" applyFill="1" applyBorder="1" applyAlignment="1">
      <alignment horizontal="right" vertical="center"/>
    </xf>
    <xf numFmtId="49" fontId="39" fillId="3" borderId="47" xfId="0" applyNumberFormat="1" applyFont="1" applyFill="1" applyBorder="1" applyAlignment="1">
      <alignment horizontal="right" vertical="center" wrapText="1"/>
    </xf>
    <xf numFmtId="43" fontId="52" fillId="5" borderId="47" xfId="2" applyFont="1" applyFill="1" applyBorder="1" applyAlignment="1" applyProtection="1">
      <alignment horizontal="center" vertical="center" wrapText="1"/>
    </xf>
    <xf numFmtId="43" fontId="40" fillId="5" borderId="47" xfId="2" applyFont="1" applyFill="1" applyBorder="1" applyAlignment="1" applyProtection="1">
      <alignment horizontal="center" vertical="center" wrapText="1"/>
    </xf>
    <xf numFmtId="43" fontId="40" fillId="5" borderId="47" xfId="2" applyFont="1" applyFill="1" applyBorder="1" applyAlignment="1" applyProtection="1">
      <alignment horizontal="center" vertical="center" wrapText="1"/>
      <protection locked="0"/>
    </xf>
    <xf numFmtId="49" fontId="39" fillId="4" borderId="47" xfId="0" applyNumberFormat="1" applyFont="1" applyFill="1" applyBorder="1" applyAlignment="1" applyProtection="1">
      <alignment vertical="center" wrapText="1"/>
      <protection locked="0"/>
    </xf>
    <xf numFmtId="2" fontId="43" fillId="3" borderId="47" xfId="0" applyNumberFormat="1" applyFont="1" applyFill="1" applyBorder="1" applyAlignment="1" applyProtection="1">
      <alignment horizontal="center" vertical="center" wrapText="1"/>
    </xf>
    <xf numFmtId="43" fontId="39" fillId="4" borderId="47" xfId="2" applyFont="1" applyFill="1" applyBorder="1" applyAlignment="1" applyProtection="1">
      <alignment vertical="center"/>
      <protection locked="0"/>
    </xf>
    <xf numFmtId="49" fontId="39" fillId="0" borderId="44" xfId="0" applyNumberFormat="1" applyFont="1" applyBorder="1" applyAlignment="1">
      <alignment horizontal="right" vertical="center" wrapText="1"/>
    </xf>
    <xf numFmtId="0" fontId="64" fillId="3" borderId="0" xfId="1" applyFont="1" applyFill="1" applyBorder="1" applyAlignment="1" applyProtection="1">
      <alignment horizontal="right" vertical="top"/>
    </xf>
    <xf numFmtId="0" fontId="28" fillId="16" borderId="35" xfId="0" applyFont="1" applyFill="1" applyBorder="1" applyAlignment="1">
      <alignment horizontal="center" vertical="top" wrapText="1"/>
    </xf>
    <xf numFmtId="0" fontId="28" fillId="16" borderId="36" xfId="0" applyFont="1" applyFill="1" applyBorder="1" applyAlignment="1">
      <alignment horizontal="center" vertical="top"/>
    </xf>
    <xf numFmtId="0" fontId="28" fillId="16" borderId="37" xfId="0" applyFont="1" applyFill="1" applyBorder="1" applyAlignment="1">
      <alignment horizontal="center" vertical="top"/>
    </xf>
    <xf numFmtId="0" fontId="28" fillId="16" borderId="38" xfId="0" applyFont="1" applyFill="1" applyBorder="1" applyAlignment="1">
      <alignment horizontal="center" vertical="center"/>
    </xf>
    <xf numFmtId="0" fontId="28" fillId="16" borderId="0" xfId="0" applyFont="1" applyFill="1" applyBorder="1" applyAlignment="1">
      <alignment horizontal="center" vertical="center"/>
    </xf>
    <xf numFmtId="0" fontId="28" fillId="16" borderId="39" xfId="0" applyFont="1" applyFill="1" applyBorder="1" applyAlignment="1">
      <alignment horizontal="center" vertical="center"/>
    </xf>
    <xf numFmtId="0" fontId="34" fillId="3" borderId="0" xfId="0" applyFont="1" applyFill="1" applyBorder="1" applyAlignment="1">
      <alignment horizontal="right" vertical="top" wrapText="1"/>
    </xf>
    <xf numFmtId="0" fontId="62" fillId="3" borderId="53" xfId="0" applyFont="1" applyFill="1" applyBorder="1" applyAlignment="1">
      <alignment horizontal="center" vertical="top" wrapText="1" readingOrder="2"/>
    </xf>
    <xf numFmtId="0" fontId="62" fillId="3" borderId="54" xfId="0" applyFont="1" applyFill="1" applyBorder="1" applyAlignment="1">
      <alignment horizontal="center" vertical="top" wrapText="1" readingOrder="2"/>
    </xf>
    <xf numFmtId="0" fontId="62" fillId="3" borderId="55" xfId="0" applyFont="1" applyFill="1" applyBorder="1" applyAlignment="1">
      <alignment horizontal="center" vertical="top" wrapText="1" readingOrder="2"/>
    </xf>
    <xf numFmtId="0" fontId="62" fillId="3" borderId="56" xfId="0" applyFont="1" applyFill="1" applyBorder="1" applyAlignment="1">
      <alignment horizontal="center" vertical="top" wrapText="1" readingOrder="2"/>
    </xf>
    <xf numFmtId="0" fontId="62" fillId="3" borderId="57" xfId="0" applyFont="1" applyFill="1" applyBorder="1" applyAlignment="1">
      <alignment horizontal="center" vertical="top" wrapText="1" readingOrder="2"/>
    </xf>
    <xf numFmtId="0" fontId="62" fillId="3" borderId="58" xfId="0" applyFont="1" applyFill="1" applyBorder="1" applyAlignment="1">
      <alignment horizontal="center" vertical="top" wrapText="1" readingOrder="2"/>
    </xf>
    <xf numFmtId="0" fontId="28" fillId="17" borderId="35" xfId="0" applyFont="1" applyFill="1" applyBorder="1" applyAlignment="1">
      <alignment horizontal="center" vertical="top" wrapText="1"/>
    </xf>
    <xf numFmtId="0" fontId="28" fillId="17" borderId="36" xfId="0" applyFont="1" applyFill="1" applyBorder="1" applyAlignment="1">
      <alignment horizontal="center" vertical="top" wrapText="1"/>
    </xf>
    <xf numFmtId="0" fontId="28" fillId="17" borderId="37" xfId="0" applyFont="1" applyFill="1" applyBorder="1" applyAlignment="1">
      <alignment horizontal="center" vertical="top" wrapText="1"/>
    </xf>
    <xf numFmtId="49" fontId="52" fillId="3" borderId="46" xfId="0" applyNumberFormat="1" applyFont="1" applyFill="1" applyBorder="1" applyAlignment="1">
      <alignment horizontal="right" vertical="top" wrapText="1"/>
    </xf>
    <xf numFmtId="49" fontId="52" fillId="3" borderId="50" xfId="0" applyNumberFormat="1" applyFont="1" applyFill="1" applyBorder="1" applyAlignment="1">
      <alignment horizontal="right" vertical="top" wrapText="1"/>
    </xf>
    <xf numFmtId="49" fontId="51" fillId="3" borderId="47" xfId="0" applyNumberFormat="1" applyFont="1" applyFill="1" applyBorder="1" applyAlignment="1" applyProtection="1">
      <alignment horizontal="right" vertical="top"/>
    </xf>
    <xf numFmtId="49" fontId="53" fillId="0" borderId="45" xfId="0" applyNumberFormat="1" applyFont="1" applyBorder="1" applyAlignment="1">
      <alignment horizontal="right" vertical="top" wrapText="1" readingOrder="2"/>
    </xf>
    <xf numFmtId="49" fontId="54" fillId="3" borderId="0" xfId="0" applyNumberFormat="1" applyFont="1" applyFill="1" applyBorder="1" applyAlignment="1">
      <alignment horizontal="right" vertical="top" wrapText="1"/>
    </xf>
    <xf numFmtId="0" fontId="36" fillId="3" borderId="0" xfId="0" applyFont="1" applyFill="1" applyBorder="1" applyAlignment="1" applyProtection="1">
      <alignment horizontal="center" vertical="top" wrapText="1"/>
    </xf>
    <xf numFmtId="49" fontId="39" fillId="4" borderId="47" xfId="0" applyNumberFormat="1" applyFont="1" applyFill="1" applyBorder="1" applyAlignment="1" applyProtection="1">
      <alignment horizontal="right" vertical="top" wrapText="1"/>
      <protection locked="0"/>
    </xf>
    <xf numFmtId="0" fontId="51" fillId="3" borderId="0" xfId="0" applyFont="1" applyFill="1" applyBorder="1" applyAlignment="1" applyProtection="1">
      <alignment horizontal="right" vertical="center" wrapText="1"/>
    </xf>
    <xf numFmtId="0" fontId="39" fillId="0" borderId="47" xfId="0" applyFont="1" applyFill="1" applyBorder="1" applyAlignment="1" applyProtection="1">
      <alignment horizontal="right" vertical="top"/>
    </xf>
    <xf numFmtId="0" fontId="39" fillId="12" borderId="47" xfId="0" applyFont="1" applyFill="1" applyBorder="1" applyAlignment="1" applyProtection="1">
      <alignment horizontal="center" vertical="center"/>
      <protection locked="0"/>
    </xf>
    <xf numFmtId="0" fontId="39" fillId="12" borderId="47" xfId="0" applyFont="1" applyFill="1" applyBorder="1" applyAlignment="1" applyProtection="1">
      <alignment vertical="center" wrapText="1"/>
      <protection locked="0"/>
    </xf>
    <xf numFmtId="0" fontId="39" fillId="4" borderId="0" xfId="0" applyFont="1" applyFill="1" applyBorder="1" applyAlignment="1" applyProtection="1">
      <alignment vertical="top" wrapText="1"/>
      <protection locked="0"/>
    </xf>
    <xf numFmtId="0" fontId="40" fillId="0" borderId="0" xfId="0" applyFont="1" applyFill="1" applyBorder="1" applyAlignment="1" applyProtection="1">
      <alignment horizontal="right" vertical="top" wrapText="1"/>
    </xf>
    <xf numFmtId="0" fontId="40" fillId="3" borderId="0" xfId="8" applyNumberFormat="1" applyFont="1" applyFill="1" applyBorder="1" applyAlignment="1" applyProtection="1">
      <alignment vertical="top" wrapText="1"/>
    </xf>
    <xf numFmtId="0" fontId="39" fillId="2" borderId="0" xfId="0" applyFont="1" applyFill="1" applyBorder="1" applyAlignment="1" applyProtection="1">
      <alignment horizontal="center"/>
    </xf>
    <xf numFmtId="0" fontId="43" fillId="2" borderId="0" xfId="0" applyFont="1" applyFill="1" applyBorder="1" applyAlignment="1" applyProtection="1">
      <alignment horizontal="center"/>
    </xf>
    <xf numFmtId="0" fontId="58" fillId="3" borderId="28" xfId="9" applyNumberFormat="1" applyFont="1" applyFill="1" applyBorder="1" applyAlignment="1" applyProtection="1">
      <alignment horizontal="center" vertical="top" wrapText="1"/>
    </xf>
    <xf numFmtId="0" fontId="40" fillId="3" borderId="0" xfId="18" applyNumberFormat="1" applyFont="1" applyFill="1" applyBorder="1" applyAlignment="1" applyProtection="1">
      <alignment vertical="top" wrapText="1"/>
    </xf>
    <xf numFmtId="0" fontId="60" fillId="3" borderId="0" xfId="0" applyFont="1" applyFill="1" applyAlignment="1" applyProtection="1">
      <alignment horizontal="right" vertical="top" wrapText="1"/>
    </xf>
    <xf numFmtId="0" fontId="57" fillId="3" borderId="0" xfId="0" applyFont="1" applyFill="1" applyAlignment="1">
      <alignment vertical="top"/>
    </xf>
    <xf numFmtId="0" fontId="1" fillId="2" borderId="0" xfId="0" applyFont="1" applyFill="1" applyAlignment="1" applyProtection="1">
      <alignment horizontal="center"/>
    </xf>
    <xf numFmtId="0" fontId="4" fillId="3" borderId="0" xfId="8" applyNumberFormat="1" applyFont="1" applyFill="1" applyBorder="1" applyAlignment="1" applyProtection="1">
      <alignment vertical="top" wrapText="1"/>
    </xf>
    <xf numFmtId="0" fontId="1" fillId="0" borderId="16" xfId="0" applyFont="1" applyFill="1" applyBorder="1" applyAlignment="1" applyProtection="1">
      <alignment horizontal="right" vertical="top"/>
    </xf>
    <xf numFmtId="0" fontId="1" fillId="0" borderId="15" xfId="0" applyFont="1" applyFill="1" applyBorder="1" applyAlignment="1" applyProtection="1">
      <alignment horizontal="right" vertical="top"/>
    </xf>
    <xf numFmtId="0" fontId="1" fillId="3" borderId="1" xfId="0" applyFont="1" applyFill="1" applyBorder="1" applyAlignment="1" applyProtection="1">
      <alignment vertical="top"/>
    </xf>
    <xf numFmtId="0" fontId="8" fillId="2" borderId="0" xfId="0" applyFont="1" applyFill="1" applyAlignment="1" applyProtection="1">
      <alignment horizontal="center" vertical="top" wrapText="1"/>
    </xf>
    <xf numFmtId="0" fontId="1" fillId="0" borderId="0" xfId="0" applyFont="1" applyAlignment="1" applyProtection="1">
      <alignment horizontal="center"/>
    </xf>
    <xf numFmtId="0" fontId="9" fillId="2" borderId="0" xfId="0" applyFont="1" applyFill="1" applyAlignment="1" applyProtection="1">
      <alignment horizontal="center" vertical="top" wrapText="1"/>
    </xf>
    <xf numFmtId="0" fontId="8" fillId="2" borderId="0" xfId="9" applyNumberFormat="1" applyFont="1" applyFill="1" applyAlignment="1" applyProtection="1">
      <alignment horizontal="center" vertical="top" wrapText="1"/>
    </xf>
    <xf numFmtId="0" fontId="4" fillId="3" borderId="0" xfId="0" applyFont="1" applyFill="1" applyAlignment="1" applyProtection="1">
      <alignment horizontal="right" vertical="top" wrapText="1"/>
    </xf>
    <xf numFmtId="0" fontId="1" fillId="4" borderId="0" xfId="0" applyFont="1" applyFill="1" applyBorder="1" applyAlignment="1" applyProtection="1">
      <alignment vertical="top" wrapText="1"/>
      <protection locked="0"/>
    </xf>
    <xf numFmtId="0" fontId="5" fillId="2" borderId="0" xfId="0" applyFont="1" applyFill="1" applyAlignment="1" applyProtection="1">
      <alignment horizontal="center"/>
    </xf>
    <xf numFmtId="0" fontId="4" fillId="3" borderId="0" xfId="0" applyFont="1" applyFill="1" applyBorder="1" applyAlignment="1" applyProtection="1">
      <alignment horizontal="right" vertical="top" wrapText="1"/>
    </xf>
    <xf numFmtId="0" fontId="1" fillId="4" borderId="2" xfId="0" applyFont="1" applyFill="1" applyBorder="1" applyAlignment="1" applyProtection="1">
      <alignment horizontal="right" vertical="top"/>
      <protection locked="0"/>
    </xf>
    <xf numFmtId="0" fontId="40" fillId="3" borderId="0" xfId="0" applyFont="1" applyFill="1" applyAlignment="1" applyProtection="1">
      <alignment horizontal="right" vertical="top" wrapText="1"/>
    </xf>
    <xf numFmtId="0" fontId="58" fillId="2" borderId="0" xfId="9" applyNumberFormat="1" applyFont="1" applyFill="1" applyAlignment="1" applyProtection="1">
      <alignment horizontal="center" vertical="top" wrapText="1"/>
    </xf>
    <xf numFmtId="0" fontId="40" fillId="3" borderId="0" xfId="0" applyFont="1" applyFill="1" applyAlignment="1">
      <alignment horizontal="right" vertical="top" wrapText="1"/>
    </xf>
    <xf numFmtId="0" fontId="40" fillId="0" borderId="0" xfId="0" applyFont="1" applyAlignment="1">
      <alignment vertical="top"/>
    </xf>
    <xf numFmtId="0" fontId="40" fillId="3" borderId="0" xfId="0" applyFont="1" applyFill="1" applyBorder="1" applyAlignment="1" applyProtection="1">
      <alignment horizontal="right" vertical="top" wrapText="1"/>
    </xf>
    <xf numFmtId="0" fontId="40" fillId="0" borderId="0" xfId="0" applyFont="1" applyBorder="1" applyAlignment="1">
      <alignment vertical="top"/>
    </xf>
    <xf numFmtId="0" fontId="1" fillId="0" borderId="0" xfId="0" applyFont="1" applyFill="1" applyAlignment="1" applyProtection="1">
      <alignment horizontal="center"/>
    </xf>
    <xf numFmtId="0" fontId="25" fillId="0" borderId="0" xfId="0" applyFont="1" applyFill="1" applyAlignment="1" applyProtection="1">
      <alignment wrapText="1"/>
    </xf>
    <xf numFmtId="0" fontId="0" fillId="0" borderId="0" xfId="0" applyAlignment="1"/>
    <xf numFmtId="0" fontId="16" fillId="11" borderId="12" xfId="0" applyFont="1" applyFill="1" applyBorder="1" applyAlignment="1" applyProtection="1">
      <alignment horizontal="center"/>
    </xf>
  </cellXfs>
  <cellStyles count="34">
    <cellStyle name="0,0_x000d__x000a_NA_x000d__x000a_" xfId="15"/>
    <cellStyle name="Comma" xfId="2" builtinId="3"/>
    <cellStyle name="Hyperlink 2" xfId="4"/>
    <cellStyle name="Hyperlink 2 2" xfId="16"/>
    <cellStyle name="Normal" xfId="0" builtinId="0"/>
    <cellStyle name="Normal 10" xfId="13"/>
    <cellStyle name="Normal 11" xfId="14"/>
    <cellStyle name="Normal 12" xfId="18"/>
    <cellStyle name="Normal 13" xfId="19"/>
    <cellStyle name="Normal 14" xfId="20"/>
    <cellStyle name="Normal 15" xfId="21"/>
    <cellStyle name="Normal 16" xfId="22"/>
    <cellStyle name="Normal 17" xfId="23"/>
    <cellStyle name="Normal 18" xfId="24"/>
    <cellStyle name="Normal 19" xfId="25"/>
    <cellStyle name="Normal 2" xfId="3"/>
    <cellStyle name="Normal 2 2" xfId="5"/>
    <cellStyle name="Normal 20" xfId="26"/>
    <cellStyle name="Normal 21" xfId="27"/>
    <cellStyle name="Normal 22" xfId="28"/>
    <cellStyle name="Normal 23" xfId="29"/>
    <cellStyle name="Normal 24" xfId="30"/>
    <cellStyle name="Normal 25" xfId="31"/>
    <cellStyle name="Normal 26" xfId="32"/>
    <cellStyle name="Normal 27" xfId="33"/>
    <cellStyle name="Normal 3" xfId="6"/>
    <cellStyle name="Normal 4" xfId="7"/>
    <cellStyle name="Normal 5" xfId="8"/>
    <cellStyle name="Normal 6" xfId="9"/>
    <cellStyle name="Normal 7" xfId="10"/>
    <cellStyle name="Normal 8" xfId="11"/>
    <cellStyle name="Normal 9" xfId="12"/>
    <cellStyle name="Percent" xfId="17" builtinId="5"/>
    <cellStyle name="היפר-קישור" xfId="1" builtinId="8"/>
  </cellStyles>
  <dxfs count="96">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0" tint="-0.34998626667073579"/>
        </patternFill>
      </fill>
    </dxf>
    <dxf>
      <font>
        <color rgb="FFFFFF00"/>
      </font>
      <fill>
        <patternFill>
          <bgColor rgb="FFFF0000"/>
        </patternFill>
      </fill>
    </dxf>
    <dxf>
      <font>
        <color rgb="FFFFFF00"/>
      </font>
      <fill>
        <patternFill>
          <bgColor rgb="FFFF0000"/>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s>
  <tableStyles count="0" defaultTableStyle="TableStyleMedium9" defaultPivotStyle="PivotStyleLight16"/>
  <colors>
    <mruColors>
      <color rgb="FFFF33CC"/>
      <color rgb="FF777777"/>
      <color rgb="FF7ABC32"/>
      <color rgb="FF4D4D4D"/>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581"/>
          <c:y val="0.28495368985408875"/>
          <c:w val="0.64993666685422569"/>
          <c:h val="0.54548183046156884"/>
        </c:manualLayout>
      </c:layout>
      <c:barChart>
        <c:barDir val="col"/>
        <c:grouping val="clustered"/>
        <c:varyColors val="0"/>
        <c:ser>
          <c:idx val="1"/>
          <c:order val="0"/>
          <c:tx>
            <c:v>חיסכון צפוי בעת רישום למנגנון</c:v>
          </c:tx>
          <c:invertIfNegative val="0"/>
          <c:cat>
            <c:strRef>
              <c:f>'אמדן כלכלי'!$B$37:$B$37</c:f>
              <c:strCache>
                <c:ptCount val="1"/>
                <c:pt idx="0">
                  <c:v>משאבות</c:v>
                </c:pt>
              </c:strCache>
            </c:strRef>
          </c:cat>
          <c:val>
            <c:numRef>
              <c:f>'אמדן כלכלי'!$C$37:$C$37</c:f>
              <c:numCache>
                <c:formatCode>"₪"\ #,##0</c:formatCode>
                <c:ptCount val="1"/>
                <c:pt idx="0">
                  <c:v>0</c:v>
                </c:pt>
              </c:numCache>
            </c:numRef>
          </c:val>
          <c:extLst xmlns:c16r2="http://schemas.microsoft.com/office/drawing/2015/06/chart">
            <c:ext xmlns:c16="http://schemas.microsoft.com/office/drawing/2014/chart" uri="{C3380CC4-5D6E-409C-BE32-E72D297353CC}">
              <c16:uniqueId val="{00000000-37CB-4233-949F-F063DF794919}"/>
            </c:ext>
          </c:extLst>
        </c:ser>
        <c:ser>
          <c:idx val="0"/>
          <c:order val="1"/>
          <c:tx>
            <c:v>חיסכון שנה 1</c:v>
          </c:tx>
          <c:invertIfNegative val="0"/>
          <c:cat>
            <c:strRef>
              <c:f>'אמדן כלכלי'!$B$37:$B$37</c:f>
              <c:strCache>
                <c:ptCount val="1"/>
                <c:pt idx="0">
                  <c:v>משאבות</c:v>
                </c:pt>
              </c:strCache>
            </c:strRef>
          </c:cat>
          <c:val>
            <c:numRef>
              <c:f>'אמדן כלכלי'!$C$88:$C$95</c:f>
            </c:numRef>
          </c:val>
          <c:extLst xmlns:c16r2="http://schemas.microsoft.com/office/drawing/2015/06/chart">
            <c:ext xmlns:c16="http://schemas.microsoft.com/office/drawing/2014/chart" uri="{C3380CC4-5D6E-409C-BE32-E72D297353CC}">
              <c16:uniqueId val="{00000001-37CB-4233-949F-F063DF794919}"/>
            </c:ext>
          </c:extLst>
        </c:ser>
        <c:dLbls>
          <c:showLegendKey val="0"/>
          <c:showVal val="0"/>
          <c:showCatName val="0"/>
          <c:showSerName val="0"/>
          <c:showPercent val="0"/>
          <c:showBubbleSize val="0"/>
        </c:dLbls>
        <c:gapWidth val="150"/>
        <c:axId val="-421388112"/>
        <c:axId val="-421407152"/>
      </c:barChart>
      <c:catAx>
        <c:axId val="-421388112"/>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3981"/>
            </c:manualLayout>
          </c:layout>
          <c:overlay val="0"/>
        </c:title>
        <c:numFmt formatCode="General" sourceLinked="0"/>
        <c:majorTickMark val="out"/>
        <c:minorTickMark val="none"/>
        <c:tickLblPos val="nextTo"/>
        <c:crossAx val="-421407152"/>
        <c:crosses val="autoZero"/>
        <c:auto val="1"/>
        <c:lblAlgn val="ctr"/>
        <c:lblOffset val="100"/>
        <c:noMultiLvlLbl val="0"/>
      </c:catAx>
      <c:valAx>
        <c:axId val="-421407152"/>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421388112"/>
        <c:crosses val="autoZero"/>
        <c:crossBetween val="between"/>
      </c:valAx>
    </c:plotArea>
    <c:legend>
      <c:legendPos val="l"/>
      <c:layout>
        <c:manualLayout>
          <c:xMode val="edge"/>
          <c:yMode val="edge"/>
          <c:x val="0.70241925583393849"/>
          <c:y val="2.7955728463629936E-2"/>
          <c:w val="0.27146565239853909"/>
          <c:h val="0.16756363540847344"/>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he-IL" sz="1200"/>
              <a:t>הוצאות</a:t>
            </a:r>
            <a:r>
              <a:rPr lang="he-IL" sz="1200" baseline="0"/>
              <a:t> על אנרגיה לפני ואחרי הטמעת הפרויקט</a:t>
            </a:r>
          </a:p>
        </c:rich>
      </c:tx>
      <c:layout>
        <c:manualLayout>
          <c:xMode val="edge"/>
          <c:yMode val="edge"/>
          <c:x val="0.24138955749863125"/>
          <c:y val="3.4539455791827711E-2"/>
        </c:manualLayout>
      </c:layout>
      <c:overlay val="0"/>
    </c:title>
    <c:autoTitleDeleted val="0"/>
    <c:plotArea>
      <c:layout/>
      <c:barChart>
        <c:barDir val="col"/>
        <c:grouping val="clustered"/>
        <c:varyColors val="0"/>
        <c:ser>
          <c:idx val="0"/>
          <c:order val="0"/>
          <c:tx>
            <c:v>הוצאות לפני הפרויקט</c:v>
          </c:tx>
          <c:invertIfNegative val="0"/>
          <c:cat>
            <c:strRef>
              <c:f>'אמדן כלכלי'!$B$18:$B$18</c:f>
              <c:strCache>
                <c:ptCount val="1"/>
                <c:pt idx="0">
                  <c:v>חשמל</c:v>
                </c:pt>
              </c:strCache>
            </c:strRef>
          </c:cat>
          <c:val>
            <c:numRef>
              <c:f>'אמדן כלכלי'!$F$18:$F$18</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8770-4CC0-982F-A7EA04D02F95}"/>
            </c:ext>
          </c:extLst>
        </c:ser>
        <c:ser>
          <c:idx val="1"/>
          <c:order val="1"/>
          <c:tx>
            <c:v>הוצאות צפויות</c:v>
          </c:tx>
          <c:invertIfNegative val="0"/>
          <c:cat>
            <c:strRef>
              <c:f>'אמדן כלכלי'!$B$18:$B$18</c:f>
              <c:strCache>
                <c:ptCount val="1"/>
                <c:pt idx="0">
                  <c:v>חשמל</c:v>
                </c:pt>
              </c:strCache>
            </c:strRef>
          </c:cat>
          <c:val>
            <c:numRef>
              <c:f>'אמדן כלכלי'!$D$28:$D$28</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1-8770-4CC0-982F-A7EA04D02F95}"/>
            </c:ext>
          </c:extLst>
        </c:ser>
        <c:dLbls>
          <c:showLegendKey val="0"/>
          <c:showVal val="0"/>
          <c:showCatName val="0"/>
          <c:showSerName val="0"/>
          <c:showPercent val="0"/>
          <c:showBubbleSize val="0"/>
        </c:dLbls>
        <c:gapWidth val="150"/>
        <c:axId val="-421381040"/>
        <c:axId val="-421377776"/>
      </c:barChart>
      <c:catAx>
        <c:axId val="-421381040"/>
        <c:scaling>
          <c:orientation val="maxMin"/>
        </c:scaling>
        <c:delete val="0"/>
        <c:axPos val="b"/>
        <c:numFmt formatCode="General" sourceLinked="0"/>
        <c:majorTickMark val="out"/>
        <c:minorTickMark val="none"/>
        <c:tickLblPos val="nextTo"/>
        <c:crossAx val="-421377776"/>
        <c:crosses val="autoZero"/>
        <c:auto val="1"/>
        <c:lblAlgn val="ctr"/>
        <c:lblOffset val="100"/>
        <c:noMultiLvlLbl val="0"/>
      </c:catAx>
      <c:valAx>
        <c:axId val="-421377776"/>
        <c:scaling>
          <c:orientation val="minMax"/>
        </c:scaling>
        <c:delete val="0"/>
        <c:axPos val="r"/>
        <c:majorGridlines/>
        <c:numFmt formatCode="_(* #,##0.00_);_(* \(#,##0.00\);_(* &quot;-&quot;??_);_(@_)" sourceLinked="1"/>
        <c:majorTickMark val="out"/>
        <c:minorTickMark val="none"/>
        <c:tickLblPos val="nextTo"/>
        <c:crossAx val="-421381040"/>
        <c:crosses val="autoZero"/>
        <c:crossBetween val="between"/>
      </c:valAx>
    </c:plotArea>
    <c:legend>
      <c:legendPos val="l"/>
      <c:overlay val="0"/>
    </c:legend>
    <c:plotVisOnly val="1"/>
    <c:dispBlanksAs val="gap"/>
    <c:showDLblsOverMax val="0"/>
  </c:chart>
  <c:printSettings>
    <c:headerFooter/>
    <c:pageMargins b="0.75000000000000466" l="0.70000000000000062" r="0.70000000000000062" t="0.750000000000004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338E-2"/>
          <c:y val="0.28028730951555031"/>
          <c:w val="0.72493337733981134"/>
          <c:h val="0.56879247677764511"/>
        </c:manualLayout>
      </c:layout>
      <c:barChart>
        <c:barDir val="col"/>
        <c:grouping val="clustered"/>
        <c:varyColors val="0"/>
        <c:ser>
          <c:idx val="0"/>
          <c:order val="0"/>
          <c:tx>
            <c:v>הוצאות לפני הפרויקט</c:v>
          </c:tx>
          <c:invertIfNegative val="0"/>
          <c:cat>
            <c:strRef>
              <c:f>'אמדן כלכלי'!$B$18:$B$18</c:f>
              <c:strCache>
                <c:ptCount val="1"/>
                <c:pt idx="0">
                  <c:v>חשמל</c:v>
                </c:pt>
              </c:strCache>
            </c:strRef>
          </c:cat>
          <c:val>
            <c:numRef>
              <c:f>'אמדן כלכלי'!$F$18:$F$18</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AE3F-4F2D-A2BF-CB17CA3CE728}"/>
            </c:ext>
          </c:extLst>
        </c:ser>
        <c:ser>
          <c:idx val="1"/>
          <c:order val="1"/>
          <c:tx>
            <c:v>הוצאות שנה 1</c:v>
          </c:tx>
          <c:invertIfNegative val="0"/>
          <c:cat>
            <c:strRef>
              <c:f>'אמדן כלכלי'!$B$18:$B$18</c:f>
              <c:strCache>
                <c:ptCount val="1"/>
                <c:pt idx="0">
                  <c:v>חשמל</c:v>
                </c:pt>
              </c:strCache>
            </c:strRef>
          </c:cat>
          <c:val>
            <c:numRef>
              <c:f>'אמדן כלכלי'!$F$79:$F$83</c:f>
            </c:numRef>
          </c:val>
          <c:extLst xmlns:c16r2="http://schemas.microsoft.com/office/drawing/2015/06/chart">
            <c:ext xmlns:c16="http://schemas.microsoft.com/office/drawing/2014/chart" uri="{C3380CC4-5D6E-409C-BE32-E72D297353CC}">
              <c16:uniqueId val="{00000001-AE3F-4F2D-A2BF-CB17CA3CE728}"/>
            </c:ext>
          </c:extLst>
        </c:ser>
        <c:dLbls>
          <c:showLegendKey val="0"/>
          <c:showVal val="0"/>
          <c:showCatName val="0"/>
          <c:showSerName val="0"/>
          <c:showPercent val="0"/>
          <c:showBubbleSize val="0"/>
        </c:dLbls>
        <c:gapWidth val="150"/>
        <c:axId val="-421376688"/>
        <c:axId val="-421393008"/>
      </c:barChart>
      <c:catAx>
        <c:axId val="-421376688"/>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421393008"/>
        <c:crosses val="autoZero"/>
        <c:auto val="1"/>
        <c:lblAlgn val="ctr"/>
        <c:lblOffset val="100"/>
        <c:noMultiLvlLbl val="0"/>
      </c:catAx>
      <c:valAx>
        <c:axId val="-421393008"/>
        <c:scaling>
          <c:orientation val="minMax"/>
        </c:scaling>
        <c:delete val="0"/>
        <c:axPos val="r"/>
        <c:majorGridlines/>
        <c:numFmt formatCode="_(* #,##0.00_);_(* \(#,##0.00\);_(* &quot;-&quot;??_);_(@_)" sourceLinked="1"/>
        <c:majorTickMark val="out"/>
        <c:minorTickMark val="none"/>
        <c:tickLblPos val="nextTo"/>
        <c:crossAx val="-421376688"/>
        <c:crosses val="autoZero"/>
        <c:crossBetween val="between"/>
      </c:valAx>
    </c:plotArea>
    <c:legend>
      <c:legendPos val="l"/>
      <c:layout>
        <c:manualLayout>
          <c:xMode val="edge"/>
          <c:yMode val="edge"/>
          <c:x val="0.74730538922155687"/>
          <c:y val="3.5434055574100856E-2"/>
          <c:w val="0.23791484747041464"/>
          <c:h val="0.15016953929319571"/>
        </c:manualLayout>
      </c:layout>
      <c:overlay val="0"/>
      <c:spPr>
        <a:ln>
          <a:solidFill>
            <a:schemeClr val="tx1"/>
          </a:solidFill>
        </a:ln>
      </c:spPr>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595"/>
          <c:y val="0.28495368985408892"/>
          <c:w val="0.64993666685422569"/>
          <c:h val="0.54548183046156884"/>
        </c:manualLayout>
      </c:layout>
      <c:barChart>
        <c:barDir val="col"/>
        <c:grouping val="clustered"/>
        <c:varyColors val="0"/>
        <c:ser>
          <c:idx val="1"/>
          <c:order val="0"/>
          <c:tx>
            <c:v>חיסכון צפוי בעת רישום למנגנון</c:v>
          </c:tx>
          <c:invertIfNegative val="0"/>
          <c:cat>
            <c:multiLvlStrRef>
              <c:f>'אמדן כלכלי'!$B$129:$B$136</c:f>
            </c:multiLvlStrRef>
          </c:cat>
          <c:val>
            <c:numRef>
              <c:f>'אמדן כלכלי'!$C$37:$C$37</c:f>
              <c:numCache>
                <c:formatCode>"₪"\ #,##0</c:formatCode>
                <c:ptCount val="1"/>
                <c:pt idx="0">
                  <c:v>0</c:v>
                </c:pt>
              </c:numCache>
            </c:numRef>
          </c:val>
          <c:extLst xmlns:c16r2="http://schemas.microsoft.com/office/drawing/2015/06/chart">
            <c:ext xmlns:c16="http://schemas.microsoft.com/office/drawing/2014/chart" uri="{C3380CC4-5D6E-409C-BE32-E72D297353CC}">
              <c16:uniqueId val="{00000000-8664-4E35-85D7-0D7E6069B91A}"/>
            </c:ext>
          </c:extLst>
        </c:ser>
        <c:ser>
          <c:idx val="0"/>
          <c:order val="1"/>
          <c:tx>
            <c:v>חיסכון שנה 1</c:v>
          </c:tx>
          <c:invertIfNegative val="0"/>
          <c:cat>
            <c:multiLvlStrRef>
              <c:f>'אמדן כלכלי'!$B$129:$B$136</c:f>
            </c:multiLvlStrRef>
          </c:cat>
          <c:val>
            <c:numRef>
              <c:f>'אמדן כלכלי'!$C$88:$C$95</c:f>
            </c:numRef>
          </c:val>
          <c:extLst xmlns:c16r2="http://schemas.microsoft.com/office/drawing/2015/06/chart">
            <c:ext xmlns:c16="http://schemas.microsoft.com/office/drawing/2014/chart" uri="{C3380CC4-5D6E-409C-BE32-E72D297353CC}">
              <c16:uniqueId val="{00000001-8664-4E35-85D7-0D7E6069B91A}"/>
            </c:ext>
          </c:extLst>
        </c:ser>
        <c:ser>
          <c:idx val="2"/>
          <c:order val="2"/>
          <c:tx>
            <c:v>חיסכון שנה 2</c:v>
          </c:tx>
          <c:invertIfNegative val="0"/>
          <c:cat>
            <c:multiLvlStrRef>
              <c:f>'אמדן כלכלי'!$B$129:$B$136</c:f>
            </c:multiLvlStrRef>
          </c:cat>
          <c:val>
            <c:numRef>
              <c:f>'אמדן כלכלי'!$C$129:$C$136</c:f>
            </c:numRef>
          </c:val>
          <c:extLst xmlns:c16r2="http://schemas.microsoft.com/office/drawing/2015/06/chart">
            <c:ext xmlns:c16="http://schemas.microsoft.com/office/drawing/2014/chart" uri="{C3380CC4-5D6E-409C-BE32-E72D297353CC}">
              <c16:uniqueId val="{00000002-8664-4E35-85D7-0D7E6069B91A}"/>
            </c:ext>
          </c:extLst>
        </c:ser>
        <c:dLbls>
          <c:showLegendKey val="0"/>
          <c:showVal val="0"/>
          <c:showCatName val="0"/>
          <c:showSerName val="0"/>
          <c:showPercent val="0"/>
          <c:showBubbleSize val="0"/>
        </c:dLbls>
        <c:gapWidth val="150"/>
        <c:axId val="-421394640"/>
        <c:axId val="-421406608"/>
      </c:barChart>
      <c:catAx>
        <c:axId val="-421394640"/>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4003"/>
            </c:manualLayout>
          </c:layout>
          <c:overlay val="0"/>
        </c:title>
        <c:numFmt formatCode="General" sourceLinked="0"/>
        <c:majorTickMark val="out"/>
        <c:minorTickMark val="none"/>
        <c:tickLblPos val="nextTo"/>
        <c:crossAx val="-421406608"/>
        <c:crosses val="autoZero"/>
        <c:auto val="1"/>
        <c:lblAlgn val="ctr"/>
        <c:lblOffset val="100"/>
        <c:noMultiLvlLbl val="0"/>
      </c:catAx>
      <c:valAx>
        <c:axId val="-421406608"/>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421394640"/>
        <c:crosses val="autoZero"/>
        <c:crossBetween val="between"/>
      </c:valAx>
    </c:plotArea>
    <c:legend>
      <c:legendPos val="l"/>
      <c:layout>
        <c:manualLayout>
          <c:xMode val="edge"/>
          <c:yMode val="edge"/>
          <c:x val="0.70241925583393849"/>
          <c:y val="2.7955728463629956E-2"/>
          <c:w val="0.27146581224999355"/>
          <c:h val="0.20999514452579718"/>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373E-2"/>
          <c:y val="0.28028730951555031"/>
          <c:w val="0.72493337733981156"/>
          <c:h val="0.56879247677764511"/>
        </c:manualLayout>
      </c:layout>
      <c:barChart>
        <c:barDir val="col"/>
        <c:grouping val="clustered"/>
        <c:varyColors val="0"/>
        <c:ser>
          <c:idx val="0"/>
          <c:order val="0"/>
          <c:tx>
            <c:v>הוצאות לפני הפרויקט</c:v>
          </c:tx>
          <c:invertIfNegative val="0"/>
          <c:cat>
            <c:multiLvlStrRef>
              <c:f>'אמדן כלכלי'!$B$120:$B$124</c:f>
            </c:multiLvlStrRef>
          </c:cat>
          <c:val>
            <c:numRef>
              <c:f>'אמדן כלכלי'!$F$18:$F$18</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C31D-4FC2-B89C-E1DD55AB69A8}"/>
            </c:ext>
          </c:extLst>
        </c:ser>
        <c:ser>
          <c:idx val="1"/>
          <c:order val="1"/>
          <c:tx>
            <c:v>הוצאות שנה 1</c:v>
          </c:tx>
          <c:invertIfNegative val="0"/>
          <c:cat>
            <c:multiLvlStrRef>
              <c:f>'אמדן כלכלי'!$B$120:$B$124</c:f>
            </c:multiLvlStrRef>
          </c:cat>
          <c:val>
            <c:numRef>
              <c:f>'אמדן כלכלי'!$F$79:$F$83</c:f>
            </c:numRef>
          </c:val>
          <c:extLst xmlns:c16r2="http://schemas.microsoft.com/office/drawing/2015/06/chart">
            <c:ext xmlns:c16="http://schemas.microsoft.com/office/drawing/2014/chart" uri="{C3380CC4-5D6E-409C-BE32-E72D297353CC}">
              <c16:uniqueId val="{00000001-C31D-4FC2-B89C-E1DD55AB69A8}"/>
            </c:ext>
          </c:extLst>
        </c:ser>
        <c:ser>
          <c:idx val="2"/>
          <c:order val="2"/>
          <c:tx>
            <c:v>הוצאות שנה 2</c:v>
          </c:tx>
          <c:invertIfNegative val="0"/>
          <c:cat>
            <c:multiLvlStrRef>
              <c:f>'אמדן כלכלי'!$B$120:$B$124</c:f>
            </c:multiLvlStrRef>
          </c:cat>
          <c:val>
            <c:numRef>
              <c:f>'אמדן כלכלי'!$F$120:$F$124</c:f>
            </c:numRef>
          </c:val>
          <c:extLst xmlns:c16r2="http://schemas.microsoft.com/office/drawing/2015/06/chart">
            <c:ext xmlns:c16="http://schemas.microsoft.com/office/drawing/2014/chart" uri="{C3380CC4-5D6E-409C-BE32-E72D297353CC}">
              <c16:uniqueId val="{00000002-C31D-4FC2-B89C-E1DD55AB69A8}"/>
            </c:ext>
          </c:extLst>
        </c:ser>
        <c:dLbls>
          <c:showLegendKey val="0"/>
          <c:showVal val="0"/>
          <c:showCatName val="0"/>
          <c:showSerName val="0"/>
          <c:showPercent val="0"/>
          <c:showBubbleSize val="0"/>
        </c:dLbls>
        <c:gapWidth val="150"/>
        <c:axId val="-421379408"/>
        <c:axId val="-421387568"/>
      </c:barChart>
      <c:catAx>
        <c:axId val="-421379408"/>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421387568"/>
        <c:crosses val="autoZero"/>
        <c:auto val="1"/>
        <c:lblAlgn val="ctr"/>
        <c:lblOffset val="100"/>
        <c:noMultiLvlLbl val="0"/>
      </c:catAx>
      <c:valAx>
        <c:axId val="-421387568"/>
        <c:scaling>
          <c:orientation val="minMax"/>
        </c:scaling>
        <c:delete val="0"/>
        <c:axPos val="r"/>
        <c:majorGridlines/>
        <c:numFmt formatCode="_(* #,##0.00_);_(* \(#,##0.00\);_(* &quot;-&quot;??_);_(@_)" sourceLinked="1"/>
        <c:majorTickMark val="out"/>
        <c:minorTickMark val="none"/>
        <c:tickLblPos val="nextTo"/>
        <c:crossAx val="-421379408"/>
        <c:crosses val="autoZero"/>
        <c:crossBetween val="between"/>
      </c:valAx>
    </c:plotArea>
    <c:legend>
      <c:legendPos val="l"/>
      <c:layout>
        <c:manualLayout>
          <c:xMode val="edge"/>
          <c:yMode val="edge"/>
          <c:x val="0.74730538922155687"/>
          <c:y val="3.5434055574100856E-2"/>
          <c:w val="0.23791484747041464"/>
          <c:h val="0.21067478347979021"/>
        </c:manualLayout>
      </c:layout>
      <c:overlay val="0"/>
      <c:spPr>
        <a:ln>
          <a:solidFill>
            <a:schemeClr val="tx1"/>
          </a:solidFill>
        </a:ln>
      </c:spPr>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606"/>
          <c:y val="0.28495368985408903"/>
          <c:w val="0.64993666685422569"/>
          <c:h val="0.54548183046156884"/>
        </c:manualLayout>
      </c:layout>
      <c:barChart>
        <c:barDir val="col"/>
        <c:grouping val="clustered"/>
        <c:varyColors val="0"/>
        <c:ser>
          <c:idx val="1"/>
          <c:order val="0"/>
          <c:tx>
            <c:v>חיסכון צפוי בעת רישום למנגנון</c:v>
          </c:tx>
          <c:invertIfNegative val="0"/>
          <c:cat>
            <c:multiLvlStrRef>
              <c:f>'אמדן כלכלי'!$B$170:$B$177</c:f>
            </c:multiLvlStrRef>
          </c:cat>
          <c:val>
            <c:numRef>
              <c:f>'אמדן כלכלי'!$C$37:$C$37</c:f>
              <c:numCache>
                <c:formatCode>"₪"\ #,##0</c:formatCode>
                <c:ptCount val="1"/>
                <c:pt idx="0">
                  <c:v>0</c:v>
                </c:pt>
              </c:numCache>
            </c:numRef>
          </c:val>
          <c:extLst xmlns:c16r2="http://schemas.microsoft.com/office/drawing/2015/06/chart">
            <c:ext xmlns:c16="http://schemas.microsoft.com/office/drawing/2014/chart" uri="{C3380CC4-5D6E-409C-BE32-E72D297353CC}">
              <c16:uniqueId val="{00000000-D5BA-4BC3-9D63-AA70EDE0C181}"/>
            </c:ext>
          </c:extLst>
        </c:ser>
        <c:ser>
          <c:idx val="0"/>
          <c:order val="1"/>
          <c:tx>
            <c:v>חיסכון שנה 1</c:v>
          </c:tx>
          <c:invertIfNegative val="0"/>
          <c:cat>
            <c:multiLvlStrRef>
              <c:f>'אמדן כלכלי'!$B$170:$B$177</c:f>
            </c:multiLvlStrRef>
          </c:cat>
          <c:val>
            <c:numRef>
              <c:f>'אמדן כלכלי'!$C$88:$C$95</c:f>
            </c:numRef>
          </c:val>
          <c:extLst xmlns:c16r2="http://schemas.microsoft.com/office/drawing/2015/06/chart">
            <c:ext xmlns:c16="http://schemas.microsoft.com/office/drawing/2014/chart" uri="{C3380CC4-5D6E-409C-BE32-E72D297353CC}">
              <c16:uniqueId val="{00000001-D5BA-4BC3-9D63-AA70EDE0C181}"/>
            </c:ext>
          </c:extLst>
        </c:ser>
        <c:ser>
          <c:idx val="2"/>
          <c:order val="2"/>
          <c:tx>
            <c:v>חיסכון שנה 2</c:v>
          </c:tx>
          <c:invertIfNegative val="0"/>
          <c:cat>
            <c:multiLvlStrRef>
              <c:f>'אמדן כלכלי'!$B$170:$B$177</c:f>
            </c:multiLvlStrRef>
          </c:cat>
          <c:val>
            <c:numRef>
              <c:f>'אמדן כלכלי'!$C$129:$C$136</c:f>
            </c:numRef>
          </c:val>
          <c:extLst xmlns:c16r2="http://schemas.microsoft.com/office/drawing/2015/06/chart">
            <c:ext xmlns:c16="http://schemas.microsoft.com/office/drawing/2014/chart" uri="{C3380CC4-5D6E-409C-BE32-E72D297353CC}">
              <c16:uniqueId val="{00000002-D5BA-4BC3-9D63-AA70EDE0C181}"/>
            </c:ext>
          </c:extLst>
        </c:ser>
        <c:ser>
          <c:idx val="3"/>
          <c:order val="3"/>
          <c:tx>
            <c:v>חיסכון שנה 3</c:v>
          </c:tx>
          <c:invertIfNegative val="0"/>
          <c:cat>
            <c:multiLvlStrRef>
              <c:f>'אמדן כלכלי'!$B$170:$B$177</c:f>
            </c:multiLvlStrRef>
          </c:cat>
          <c:val>
            <c:numRef>
              <c:f>'אמדן כלכלי'!$C$170:$C$177</c:f>
            </c:numRef>
          </c:val>
          <c:extLst xmlns:c16r2="http://schemas.microsoft.com/office/drawing/2015/06/chart">
            <c:ext xmlns:c16="http://schemas.microsoft.com/office/drawing/2014/chart" uri="{C3380CC4-5D6E-409C-BE32-E72D297353CC}">
              <c16:uniqueId val="{00000003-D5BA-4BC3-9D63-AA70EDE0C181}"/>
            </c:ext>
          </c:extLst>
        </c:ser>
        <c:dLbls>
          <c:showLegendKey val="0"/>
          <c:showVal val="0"/>
          <c:showCatName val="0"/>
          <c:showSerName val="0"/>
          <c:showPercent val="0"/>
          <c:showBubbleSize val="0"/>
        </c:dLbls>
        <c:gapWidth val="150"/>
        <c:axId val="-421390832"/>
        <c:axId val="-421404976"/>
      </c:barChart>
      <c:catAx>
        <c:axId val="-421390832"/>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4025"/>
            </c:manualLayout>
          </c:layout>
          <c:overlay val="0"/>
        </c:title>
        <c:numFmt formatCode="General" sourceLinked="0"/>
        <c:majorTickMark val="out"/>
        <c:minorTickMark val="none"/>
        <c:tickLblPos val="nextTo"/>
        <c:crossAx val="-421404976"/>
        <c:crosses val="autoZero"/>
        <c:auto val="1"/>
        <c:lblAlgn val="ctr"/>
        <c:lblOffset val="100"/>
        <c:noMultiLvlLbl val="0"/>
      </c:catAx>
      <c:valAx>
        <c:axId val="-421404976"/>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421390832"/>
        <c:crosses val="autoZero"/>
        <c:crossBetween val="between"/>
      </c:valAx>
    </c:plotArea>
    <c:legend>
      <c:legendPos val="l"/>
      <c:layout>
        <c:manualLayout>
          <c:xMode val="edge"/>
          <c:yMode val="edge"/>
          <c:x val="0.70241925583393849"/>
          <c:y val="2.7955728463629977E-2"/>
          <c:w val="0.27146581224999355"/>
          <c:h val="0.22142346479567171"/>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44" l="0.70000000000000062" r="0.70000000000000062" t="0.750000000000005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407E-2"/>
          <c:y val="0.28028730951555031"/>
          <c:w val="0.72493337733981189"/>
          <c:h val="0.56879247677764511"/>
        </c:manualLayout>
      </c:layout>
      <c:barChart>
        <c:barDir val="col"/>
        <c:grouping val="clustered"/>
        <c:varyColors val="0"/>
        <c:ser>
          <c:idx val="0"/>
          <c:order val="0"/>
          <c:tx>
            <c:v>הוצאות לפני הפרויקט</c:v>
          </c:tx>
          <c:invertIfNegative val="0"/>
          <c:cat>
            <c:multiLvlStrRef>
              <c:f>'אמדן כלכלי'!$B$161:$B$165</c:f>
            </c:multiLvlStrRef>
          </c:cat>
          <c:val>
            <c:numRef>
              <c:f>'אמדן כלכלי'!$F$18:$F$18</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D907-42CE-9F43-BE4729ED7D2D}"/>
            </c:ext>
          </c:extLst>
        </c:ser>
        <c:ser>
          <c:idx val="1"/>
          <c:order val="1"/>
          <c:tx>
            <c:v>הוצאות שנה 1</c:v>
          </c:tx>
          <c:invertIfNegative val="0"/>
          <c:cat>
            <c:multiLvlStrRef>
              <c:f>'אמדן כלכלי'!$B$161:$B$165</c:f>
            </c:multiLvlStrRef>
          </c:cat>
          <c:val>
            <c:numRef>
              <c:f>'אמדן כלכלי'!$F$79:$F$83</c:f>
            </c:numRef>
          </c:val>
          <c:extLst xmlns:c16r2="http://schemas.microsoft.com/office/drawing/2015/06/chart">
            <c:ext xmlns:c16="http://schemas.microsoft.com/office/drawing/2014/chart" uri="{C3380CC4-5D6E-409C-BE32-E72D297353CC}">
              <c16:uniqueId val="{00000001-D907-42CE-9F43-BE4729ED7D2D}"/>
            </c:ext>
          </c:extLst>
        </c:ser>
        <c:ser>
          <c:idx val="2"/>
          <c:order val="2"/>
          <c:tx>
            <c:v>הוצאות שנה 2</c:v>
          </c:tx>
          <c:invertIfNegative val="0"/>
          <c:cat>
            <c:multiLvlStrRef>
              <c:f>'אמדן כלכלי'!$B$161:$B$165</c:f>
            </c:multiLvlStrRef>
          </c:cat>
          <c:val>
            <c:numRef>
              <c:f>'אמדן כלכלי'!$F$120:$F$124</c:f>
            </c:numRef>
          </c:val>
          <c:extLst xmlns:c16r2="http://schemas.microsoft.com/office/drawing/2015/06/chart">
            <c:ext xmlns:c16="http://schemas.microsoft.com/office/drawing/2014/chart" uri="{C3380CC4-5D6E-409C-BE32-E72D297353CC}">
              <c16:uniqueId val="{00000002-D907-42CE-9F43-BE4729ED7D2D}"/>
            </c:ext>
          </c:extLst>
        </c:ser>
        <c:ser>
          <c:idx val="3"/>
          <c:order val="3"/>
          <c:tx>
            <c:v>הוצאות שנה 3</c:v>
          </c:tx>
          <c:invertIfNegative val="0"/>
          <c:cat>
            <c:multiLvlStrRef>
              <c:f>'אמדן כלכלי'!$B$161:$B$165</c:f>
            </c:multiLvlStrRef>
          </c:cat>
          <c:val>
            <c:numRef>
              <c:f>'אמדן כלכלי'!$F$161:$F$165</c:f>
            </c:numRef>
          </c:val>
          <c:extLst xmlns:c16r2="http://schemas.microsoft.com/office/drawing/2015/06/chart">
            <c:ext xmlns:c16="http://schemas.microsoft.com/office/drawing/2014/chart" uri="{C3380CC4-5D6E-409C-BE32-E72D297353CC}">
              <c16:uniqueId val="{00000003-D907-42CE-9F43-BE4729ED7D2D}"/>
            </c:ext>
          </c:extLst>
        </c:ser>
        <c:dLbls>
          <c:showLegendKey val="0"/>
          <c:showVal val="0"/>
          <c:showCatName val="0"/>
          <c:showSerName val="0"/>
          <c:showPercent val="0"/>
          <c:showBubbleSize val="0"/>
        </c:dLbls>
        <c:gapWidth val="150"/>
        <c:axId val="-421404432"/>
        <c:axId val="-421384848"/>
      </c:barChart>
      <c:catAx>
        <c:axId val="-421404432"/>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421384848"/>
        <c:crosses val="autoZero"/>
        <c:auto val="1"/>
        <c:lblAlgn val="ctr"/>
        <c:lblOffset val="100"/>
        <c:noMultiLvlLbl val="0"/>
      </c:catAx>
      <c:valAx>
        <c:axId val="-421384848"/>
        <c:scaling>
          <c:orientation val="minMax"/>
        </c:scaling>
        <c:delete val="0"/>
        <c:axPos val="r"/>
        <c:majorGridlines/>
        <c:numFmt formatCode="_(* #,##0.00_);_(* \(#,##0.00\);_(* &quot;-&quot;??_);_(@_)" sourceLinked="1"/>
        <c:majorTickMark val="out"/>
        <c:minorTickMark val="none"/>
        <c:tickLblPos val="nextTo"/>
        <c:crossAx val="-421404432"/>
        <c:crosses val="autoZero"/>
        <c:crossBetween val="between"/>
      </c:valAx>
    </c:plotArea>
    <c:legend>
      <c:legendPos val="l"/>
      <c:layout>
        <c:manualLayout>
          <c:xMode val="edge"/>
          <c:yMode val="edge"/>
          <c:x val="0.74730538922155687"/>
          <c:y val="3.5434055574100856E-2"/>
          <c:w val="0.21068007019751903"/>
          <c:h val="0.20992546440774643"/>
        </c:manualLayout>
      </c:layout>
      <c:overlay val="0"/>
      <c:spPr>
        <a:ln>
          <a:solidFill>
            <a:schemeClr val="tx1"/>
          </a:solidFill>
        </a:ln>
      </c:spPr>
    </c:legend>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2508670</xdr:colOff>
      <xdr:row>0</xdr:row>
      <xdr:rowOff>1072736</xdr:rowOff>
    </xdr:from>
    <xdr:to>
      <xdr:col>3</xdr:col>
      <xdr:colOff>944519</xdr:colOff>
      <xdr:row>1</xdr:row>
      <xdr:rowOff>350951</xdr:rowOff>
    </xdr:to>
    <xdr:pic>
      <xdr:nvPicPr>
        <xdr:cNvPr id="2" name="Picture 1" descr="משרד האנרגיה – ויקיפדיה">
          <a:extLst>
            <a:ext uri="{FF2B5EF4-FFF2-40B4-BE49-F238E27FC236}">
              <a16:creationId xmlns:a16="http://schemas.microsoft.com/office/drawing/2014/main" xmlns="" id="{52036AD3-AFCC-4996-BA0C-EB63AACA7A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5078842" y="1072736"/>
          <a:ext cx="1187667" cy="880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161924</xdr:colOff>
      <xdr:row>0</xdr:row>
      <xdr:rowOff>523875</xdr:rowOff>
    </xdr:from>
    <xdr:to>
      <xdr:col>1</xdr:col>
      <xdr:colOff>1820333</xdr:colOff>
      <xdr:row>1</xdr:row>
      <xdr:rowOff>541431</xdr:rowOff>
    </xdr:to>
    <xdr:pic>
      <xdr:nvPicPr>
        <xdr:cNvPr id="2" name="תמונה 9">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9988686525" y="523875"/>
          <a:ext cx="2257426" cy="85575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232833</xdr:colOff>
      <xdr:row>74</xdr:row>
      <xdr:rowOff>97366</xdr:rowOff>
    </xdr:from>
    <xdr:to>
      <xdr:col>10</xdr:col>
      <xdr:colOff>1853141</xdr:colOff>
      <xdr:row>89</xdr:row>
      <xdr:rowOff>179916</xdr:rowOff>
    </xdr:to>
    <xdr:graphicFrame macro="">
      <xdr:nvGraphicFramePr>
        <xdr:cNvPr id="4" name="Chart 3" descr="חיסכון לפי רכיב פרויקט &#10;בשנת הדיווח&#10;" title="חיסכון לפי רכיב פרויקט ">
          <a:extLst>
            <a:ext uri="{FF2B5EF4-FFF2-40B4-BE49-F238E27FC236}">
              <a16:creationId xmlns:a16="http://schemas.microsoft.com/office/drawing/2014/main" xmlns=""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457201</xdr:colOff>
      <xdr:row>39</xdr:row>
      <xdr:rowOff>196850</xdr:rowOff>
    </xdr:from>
    <xdr:to>
      <xdr:col>3</xdr:col>
      <xdr:colOff>85725</xdr:colOff>
      <xdr:row>52</xdr:row>
      <xdr:rowOff>49743</xdr:rowOff>
    </xdr:to>
    <xdr:graphicFrame macro="">
      <xdr:nvGraphicFramePr>
        <xdr:cNvPr id="12" name="Chart 11" descr="הוצאות על אנרגיה &#10;לפני ואחרי הטמעת הפרויקט&#10;" title="הוצאות על אנרגיה ">
          <a:extLst>
            <a:ext uri="{FF2B5EF4-FFF2-40B4-BE49-F238E27FC236}">
              <a16:creationId xmlns:a16="http://schemas.microsoft.com/office/drawing/2014/main" xmlns=""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63500</xdr:colOff>
      <xdr:row>74</xdr:row>
      <xdr:rowOff>84667</xdr:rowOff>
    </xdr:from>
    <xdr:to>
      <xdr:col>14</xdr:col>
      <xdr:colOff>571500</xdr:colOff>
      <xdr:row>90</xdr:row>
      <xdr:rowOff>0</xdr:rowOff>
    </xdr:to>
    <xdr:graphicFrame macro="">
      <xdr:nvGraphicFramePr>
        <xdr:cNvPr id="13" name="Chart 12" descr="הוצאות על אנרגיה &#10;לפני ואחרי הטמעת הפרויקט&#10;" title="הוצאות על אנרגיה">
          <a:extLst>
            <a:ext uri="{FF2B5EF4-FFF2-40B4-BE49-F238E27FC236}">
              <a16:creationId xmlns:a16="http://schemas.microsoft.com/office/drawing/2014/main" xmlns=""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433917</xdr:colOff>
      <xdr:row>115</xdr:row>
      <xdr:rowOff>95249</xdr:rowOff>
    </xdr:from>
    <xdr:to>
      <xdr:col>11</xdr:col>
      <xdr:colOff>159808</xdr:colOff>
      <xdr:row>134</xdr:row>
      <xdr:rowOff>42332</xdr:rowOff>
    </xdr:to>
    <xdr:graphicFrame macro="">
      <xdr:nvGraphicFramePr>
        <xdr:cNvPr id="16" name="Chart 15" descr="חיסכון לפי רכיב פרויקט &#10;בשנת הדיווח&#10;" title="חיסכון לפי רכיב פרויקט ">
          <a:extLst>
            <a:ext uri="{FF2B5EF4-FFF2-40B4-BE49-F238E27FC236}">
              <a16:creationId xmlns:a16="http://schemas.microsoft.com/office/drawing/2014/main" xmlns=""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455084</xdr:colOff>
      <xdr:row>115</xdr:row>
      <xdr:rowOff>137584</xdr:rowOff>
    </xdr:from>
    <xdr:to>
      <xdr:col>14</xdr:col>
      <xdr:colOff>963084</xdr:colOff>
      <xdr:row>134</xdr:row>
      <xdr:rowOff>74083</xdr:rowOff>
    </xdr:to>
    <xdr:graphicFrame macro="">
      <xdr:nvGraphicFramePr>
        <xdr:cNvPr id="17" name="Chart 16" descr="הוצאות על אנרגיה &#10;לפני ואחרי הטמעת הפרויקט&#10;" title="הוצאות על אנרגיה ">
          <a:extLst>
            <a:ext uri="{FF2B5EF4-FFF2-40B4-BE49-F238E27FC236}">
              <a16:creationId xmlns:a16="http://schemas.microsoft.com/office/drawing/2014/main" xmlns=""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391584</xdr:colOff>
      <xdr:row>156</xdr:row>
      <xdr:rowOff>243417</xdr:rowOff>
    </xdr:from>
    <xdr:to>
      <xdr:col>11</xdr:col>
      <xdr:colOff>117475</xdr:colOff>
      <xdr:row>180</xdr:row>
      <xdr:rowOff>105833</xdr:rowOff>
    </xdr:to>
    <xdr:graphicFrame macro="">
      <xdr:nvGraphicFramePr>
        <xdr:cNvPr id="18" name="Chart 17" descr="חיסכון לפי רכיב פרויקט &#10;בשנת הדיווח&#10;" title="חיסכון לפי רכיב פרויקט ">
          <a:extLst>
            <a:ext uri="{FF2B5EF4-FFF2-40B4-BE49-F238E27FC236}">
              <a16:creationId xmlns:a16="http://schemas.microsoft.com/office/drawing/2014/main" xmlns=""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571501</xdr:colOff>
      <xdr:row>156</xdr:row>
      <xdr:rowOff>127000</xdr:rowOff>
    </xdr:from>
    <xdr:to>
      <xdr:col>14</xdr:col>
      <xdr:colOff>1079501</xdr:colOff>
      <xdr:row>180</xdr:row>
      <xdr:rowOff>31749</xdr:rowOff>
    </xdr:to>
    <xdr:graphicFrame macro="">
      <xdr:nvGraphicFramePr>
        <xdr:cNvPr id="19" name="Chart 18" descr="הוצאות על אנרגיה &#10;לפני ואחרי הטמעת הפרויקט&#10;" title="הוצאות על אנרגיה ">
          <a:extLst>
            <a:ext uri="{FF2B5EF4-FFF2-40B4-BE49-F238E27FC236}">
              <a16:creationId xmlns:a16="http://schemas.microsoft.com/office/drawing/2014/main" xmlns="" id="{00000000-0008-0000-0A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19B1477C-471E-4E1F-8B3F-40242A1004A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719E05CD-9E48-486E-A8AA-83E9790CB9C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drawings/drawing6.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88C412D1-BEDD-457D-95C3-8D5FCAFEB26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cdm.unfccc.int/methodologies/DB/U8L8P68DK81OUF5X0KOR212O09NXYC"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7.bin"/><Relationship Id="rId5" Type="http://schemas.openxmlformats.org/officeDocument/2006/relationships/hyperlink" Target="https://www.convert-measurement-units.com/conversion-calculator.php?type=energy" TargetMode="External"/><Relationship Id="rId4" Type="http://schemas.openxmlformats.org/officeDocument/2006/relationships/hyperlink" Target="https://www.convert-measurement-units.com/conversion-calculator.php?type=energ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249977111117893"/>
  </sheetPr>
  <dimension ref="A1:KP216"/>
  <sheetViews>
    <sheetView rightToLeft="1" tabSelected="1" zoomScale="70" zoomScaleNormal="70" workbookViewId="0">
      <selection activeCell="A39" sqref="A39"/>
    </sheetView>
  </sheetViews>
  <sheetFormatPr defaultColWidth="9" defaultRowHeight="16.5"/>
  <cols>
    <col min="1" max="1" width="5.375" style="266" customWidth="1"/>
    <col min="2" max="2" width="37.625" style="266" customWidth="1"/>
    <col min="3" max="3" width="39.375" style="266" customWidth="1"/>
    <col min="4" max="4" width="72.625" style="266" customWidth="1"/>
    <col min="5" max="5" width="20.625" style="266" customWidth="1"/>
    <col min="6" max="6" width="24.375" style="266" customWidth="1"/>
    <col min="7" max="7" width="17.375" style="266" customWidth="1"/>
    <col min="8" max="8" width="24.375" style="266" customWidth="1"/>
    <col min="9" max="12" width="19.25" style="266" customWidth="1"/>
    <col min="13" max="13" width="20.875" style="266" customWidth="1"/>
    <col min="14" max="14" width="13.875" style="266" customWidth="1"/>
    <col min="15" max="15" width="28.375" style="266" customWidth="1"/>
    <col min="16" max="16" width="11" style="266" customWidth="1"/>
    <col min="17" max="17" width="34.625" style="266" customWidth="1"/>
    <col min="18" max="18" width="26.25" style="266" customWidth="1"/>
    <col min="19" max="19" width="29.625" style="266" customWidth="1"/>
    <col min="20" max="20" width="18.125" style="266" customWidth="1"/>
    <col min="21" max="26" width="29.375" style="266" customWidth="1"/>
    <col min="27" max="27" width="10.625" style="266" customWidth="1"/>
    <col min="28" max="28" width="29.875" style="266" customWidth="1"/>
    <col min="29" max="29" width="14.625" style="266" customWidth="1"/>
    <col min="30" max="30" width="28.25" style="266" customWidth="1"/>
    <col min="31" max="31" width="20.375" style="266" customWidth="1"/>
    <col min="32" max="32" width="29.375" style="266" customWidth="1"/>
    <col min="33" max="33" width="20.75" style="266" customWidth="1"/>
    <col min="34" max="34" width="16.625" style="266" customWidth="1"/>
    <col min="35" max="35" width="15.625" style="266" customWidth="1"/>
    <col min="36" max="36" width="18.75" style="266" customWidth="1"/>
    <col min="37" max="37" width="20.875" style="266" customWidth="1"/>
    <col min="38" max="38" width="27.125" style="266" customWidth="1"/>
    <col min="39" max="39" width="27" style="266" customWidth="1"/>
    <col min="40" max="40" width="18.25" style="266" customWidth="1"/>
    <col min="41" max="41" width="23.375" style="266" customWidth="1"/>
    <col min="42" max="42" width="20.25" style="266" customWidth="1"/>
    <col min="43" max="43" width="20.125" style="266" customWidth="1"/>
    <col min="44" max="44" width="16.375" style="266" customWidth="1"/>
    <col min="45" max="45" width="24.875" style="266" customWidth="1"/>
    <col min="46" max="46" width="14.375" style="266" customWidth="1"/>
    <col min="47" max="47" width="28.75" style="266" customWidth="1"/>
    <col min="48" max="48" width="19.125" style="266" customWidth="1"/>
    <col min="49" max="49" width="20.875" style="266" customWidth="1"/>
    <col min="50" max="50" width="22.375" style="266" customWidth="1"/>
    <col min="51" max="51" width="25.875" style="266" customWidth="1"/>
    <col min="52" max="52" width="21.875" style="266" customWidth="1"/>
    <col min="53" max="53" width="25.125" style="266" customWidth="1"/>
    <col min="54" max="54" width="22" style="266" bestFit="1" customWidth="1"/>
    <col min="55" max="55" width="11.75" style="266" customWidth="1"/>
    <col min="56" max="56" width="27.375" style="266" customWidth="1"/>
    <col min="57" max="57" width="22.375" style="266" customWidth="1"/>
    <col min="58" max="58" width="26.25" style="266" customWidth="1"/>
    <col min="59" max="59" width="20.875" style="266" customWidth="1"/>
    <col min="60" max="61" width="26.375" style="266" customWidth="1"/>
    <col min="62" max="62" width="15.375" style="266" customWidth="1"/>
    <col min="63" max="63" width="11.25" style="266" customWidth="1"/>
    <col min="64" max="64" width="13.25" style="266" customWidth="1"/>
    <col min="65" max="65" width="11" style="266" customWidth="1"/>
    <col min="66" max="66" width="22" style="333" bestFit="1" customWidth="1"/>
    <col min="67" max="67" width="13.75" style="266" customWidth="1"/>
    <col min="68" max="68" width="26.375" style="266" customWidth="1"/>
    <col min="69" max="69" width="14.875" style="266" customWidth="1"/>
    <col min="70" max="70" width="13.75" style="266" customWidth="1"/>
    <col min="71" max="71" width="14.375" style="266" customWidth="1"/>
    <col min="72" max="72" width="17.75" style="266" customWidth="1"/>
    <col min="73" max="73" width="20.875" style="266" customWidth="1"/>
    <col min="74" max="74" width="12.125" style="266" customWidth="1"/>
    <col min="75" max="75" width="14.375" style="266" customWidth="1"/>
    <col min="76" max="76" width="20.375" style="266" customWidth="1"/>
    <col min="77" max="77" width="15.125" style="266" customWidth="1"/>
    <col min="78" max="78" width="22" style="266" bestFit="1" customWidth="1"/>
    <col min="79" max="79" width="13.375" style="266" customWidth="1"/>
    <col min="80" max="80" width="20" style="266" customWidth="1"/>
    <col min="81" max="81" width="12.25" style="266" customWidth="1"/>
    <col min="82" max="82" width="15.625" style="266" customWidth="1"/>
    <col min="83" max="83" width="26" style="266" customWidth="1"/>
    <col min="84" max="84" width="14.625" style="266" customWidth="1"/>
    <col min="85" max="85" width="20.875" style="266" customWidth="1"/>
    <col min="86" max="86" width="11.625" style="266" customWidth="1"/>
    <col min="87" max="87" width="20.125" style="266" bestFit="1" customWidth="1"/>
    <col min="88" max="88" width="9" style="266"/>
    <col min="89" max="89" width="11.75" style="266" bestFit="1" customWidth="1"/>
    <col min="90" max="90" width="22" style="266" bestFit="1" customWidth="1"/>
    <col min="91" max="93" width="9" style="266"/>
    <col min="94" max="94" width="13.375" style="266" customWidth="1"/>
    <col min="95" max="95" width="13.125" style="266" customWidth="1"/>
    <col min="96" max="96" width="10.375" style="266" customWidth="1"/>
    <col min="97" max="97" width="20.875" style="266" customWidth="1"/>
    <col min="98" max="98" width="9" style="266" customWidth="1"/>
    <col min="99" max="99" width="20.125" style="266" bestFit="1" customWidth="1"/>
    <col min="100" max="100" width="9" style="266"/>
    <col min="101" max="101" width="11.75" style="266" bestFit="1" customWidth="1"/>
    <col min="102" max="102" width="22" style="266" bestFit="1" customWidth="1"/>
    <col min="103" max="105" width="9" style="266"/>
    <col min="106" max="106" width="13.375" style="266" customWidth="1"/>
    <col min="107" max="107" width="13.125" style="266" customWidth="1"/>
    <col min="108" max="108" width="10.375" style="266" customWidth="1"/>
    <col min="109" max="109" width="20.875" style="266" customWidth="1"/>
    <col min="110" max="110" width="9" style="266" customWidth="1"/>
    <col min="111" max="111" width="20.125" style="266" bestFit="1" customWidth="1"/>
    <col min="112" max="112" width="9" style="266"/>
    <col min="113" max="113" width="11.75" style="266" bestFit="1" customWidth="1"/>
    <col min="114" max="114" width="22" style="266" bestFit="1" customWidth="1"/>
    <col min="115" max="117" width="9" style="266"/>
    <col min="118" max="118" width="13.375" style="266" customWidth="1"/>
    <col min="119" max="119" width="20.125" style="266" customWidth="1"/>
    <col min="120" max="120" width="10.375" style="266" customWidth="1"/>
    <col min="121" max="121" width="20.875" style="266" customWidth="1"/>
    <col min="122" max="122" width="9" style="266" customWidth="1"/>
    <col min="123" max="16384" width="9" style="266"/>
  </cols>
  <sheetData>
    <row r="1" spans="1:8" s="266" customFormat="1" ht="126" customHeight="1">
      <c r="A1" s="735" t="s">
        <v>2433</v>
      </c>
      <c r="B1" s="736"/>
      <c r="C1" s="736"/>
      <c r="D1" s="736"/>
      <c r="E1" s="737"/>
      <c r="F1" s="265"/>
    </row>
    <row r="2" spans="1:8" s="266" customFormat="1" ht="30.95" customHeight="1">
      <c r="A2" s="254"/>
      <c r="B2" s="303"/>
      <c r="C2" s="303"/>
      <c r="D2" s="303"/>
      <c r="E2" s="255"/>
      <c r="F2" s="267"/>
    </row>
    <row r="3" spans="1:8" s="266" customFormat="1" ht="17.25">
      <c r="A3" s="738"/>
      <c r="B3" s="739"/>
      <c r="C3" s="739"/>
      <c r="D3" s="739"/>
      <c r="E3" s="740"/>
      <c r="F3" s="267"/>
    </row>
    <row r="4" spans="1:8" s="268" customFormat="1" ht="14.25" customHeight="1">
      <c r="A4" s="304"/>
      <c r="B4" s="269"/>
      <c r="C4" s="269"/>
      <c r="D4" s="269"/>
      <c r="E4" s="305"/>
      <c r="F4" s="269"/>
      <c r="G4" s="269"/>
      <c r="H4" s="269"/>
    </row>
    <row r="5" spans="1:8" s="257" customFormat="1" ht="18.95" customHeight="1">
      <c r="A5" s="256"/>
      <c r="B5" s="306" t="s">
        <v>2363</v>
      </c>
      <c r="C5" s="307"/>
      <c r="D5" s="306"/>
      <c r="E5" s="258"/>
    </row>
    <row r="6" spans="1:8" s="257" customFormat="1" ht="18.95" customHeight="1">
      <c r="A6" s="256"/>
      <c r="B6" s="306" t="s">
        <v>2364</v>
      </c>
      <c r="C6" s="306"/>
      <c r="D6" s="306"/>
      <c r="E6" s="258"/>
    </row>
    <row r="7" spans="1:8" s="260" customFormat="1" ht="18.95" customHeight="1">
      <c r="A7" s="259"/>
      <c r="B7" s="308" t="s">
        <v>2430</v>
      </c>
      <c r="C7" s="309"/>
      <c r="D7" s="309"/>
      <c r="E7" s="261"/>
    </row>
    <row r="8" spans="1:8" s="260" customFormat="1" ht="14.1" customHeight="1">
      <c r="A8" s="259"/>
      <c r="B8" s="309"/>
      <c r="C8" s="309"/>
      <c r="D8" s="309"/>
      <c r="E8" s="261"/>
    </row>
    <row r="9" spans="1:8" s="260" customFormat="1">
      <c r="A9" s="259"/>
      <c r="B9" s="262" t="s">
        <v>2134</v>
      </c>
      <c r="C9" s="309"/>
      <c r="D9" s="309"/>
      <c r="E9" s="261"/>
    </row>
    <row r="10" spans="1:8" s="260" customFormat="1">
      <c r="A10" s="263"/>
      <c r="B10" s="264" t="s">
        <v>2135</v>
      </c>
      <c r="C10" s="309"/>
      <c r="D10" s="309"/>
      <c r="E10" s="261"/>
    </row>
    <row r="11" spans="1:8" s="260" customFormat="1">
      <c r="A11" s="263"/>
      <c r="B11" s="262" t="s">
        <v>2136</v>
      </c>
      <c r="C11" s="309"/>
      <c r="D11" s="309"/>
      <c r="E11" s="261"/>
    </row>
    <row r="12" spans="1:8" s="260" customFormat="1">
      <c r="A12" s="263"/>
      <c r="B12" s="262" t="s">
        <v>2137</v>
      </c>
      <c r="C12" s="309"/>
      <c r="D12" s="309"/>
      <c r="E12" s="261"/>
    </row>
    <row r="13" spans="1:8" s="260" customFormat="1">
      <c r="A13" s="263"/>
      <c r="B13" s="262" t="s">
        <v>2308</v>
      </c>
      <c r="C13" s="309"/>
      <c r="D13" s="309"/>
      <c r="E13" s="261"/>
    </row>
    <row r="14" spans="1:8" s="260" customFormat="1">
      <c r="A14" s="263"/>
      <c r="B14" s="262" t="s">
        <v>2309</v>
      </c>
      <c r="C14" s="309"/>
      <c r="D14" s="309"/>
      <c r="E14" s="261"/>
    </row>
    <row r="15" spans="1:8" s="260" customFormat="1">
      <c r="A15" s="263"/>
      <c r="B15" s="264" t="s">
        <v>2307</v>
      </c>
      <c r="C15" s="309"/>
      <c r="D15" s="309"/>
      <c r="E15" s="261"/>
    </row>
    <row r="16" spans="1:8" s="268" customFormat="1">
      <c r="A16" s="310"/>
      <c r="B16" s="270"/>
      <c r="C16" s="269"/>
      <c r="D16" s="269"/>
      <c r="E16" s="305"/>
      <c r="F16" s="269"/>
      <c r="G16" s="269"/>
      <c r="H16" s="269"/>
    </row>
    <row r="17" spans="1:302" s="289" customFormat="1" ht="25.5">
      <c r="A17" s="288"/>
      <c r="B17" s="311" t="s">
        <v>182</v>
      </c>
      <c r="C17" s="312"/>
      <c r="D17" s="312"/>
      <c r="E17" s="290"/>
      <c r="BL17" s="291"/>
    </row>
    <row r="18" spans="1:302" s="293" customFormat="1" ht="18.95" customHeight="1">
      <c r="A18" s="292" t="s">
        <v>184</v>
      </c>
      <c r="B18" s="313" t="s">
        <v>183</v>
      </c>
      <c r="C18" s="306"/>
      <c r="D18" s="314"/>
      <c r="E18" s="294"/>
      <c r="JW18" s="295"/>
      <c r="JX18" s="295"/>
      <c r="JY18" s="295"/>
      <c r="JZ18" s="295"/>
      <c r="KA18" s="295"/>
      <c r="KB18" s="295"/>
      <c r="KC18" s="295"/>
      <c r="KD18" s="295"/>
      <c r="KE18" s="295"/>
      <c r="KF18" s="295"/>
      <c r="KG18" s="295"/>
      <c r="KH18" s="295"/>
      <c r="KI18" s="295"/>
      <c r="KJ18" s="295"/>
      <c r="KK18" s="295"/>
      <c r="KL18" s="295"/>
      <c r="KM18" s="295"/>
      <c r="KN18" s="295"/>
      <c r="KO18" s="295"/>
      <c r="KP18" s="295"/>
    </row>
    <row r="19" spans="1:302" s="293" customFormat="1" ht="18.95" customHeight="1">
      <c r="A19" s="292" t="s">
        <v>184</v>
      </c>
      <c r="B19" s="306" t="s">
        <v>195</v>
      </c>
      <c r="C19" s="306"/>
      <c r="D19" s="315"/>
      <c r="E19" s="296"/>
      <c r="G19" s="295"/>
      <c r="H19" s="295"/>
      <c r="I19" s="295"/>
      <c r="J19" s="295"/>
      <c r="K19" s="295"/>
      <c r="L19" s="295"/>
      <c r="M19" s="295"/>
      <c r="N19" s="295"/>
      <c r="O19" s="295"/>
      <c r="P19" s="295"/>
      <c r="Q19" s="295"/>
      <c r="R19" s="295"/>
      <c r="S19" s="295"/>
      <c r="T19" s="295"/>
      <c r="U19" s="295"/>
      <c r="V19" s="295"/>
      <c r="W19" s="295"/>
      <c r="X19" s="295"/>
      <c r="Y19" s="295"/>
      <c r="Z19" s="295"/>
      <c r="BN19" s="297"/>
    </row>
    <row r="20" spans="1:302" s="293" customFormat="1" ht="18.95" customHeight="1">
      <c r="A20" s="292" t="s">
        <v>184</v>
      </c>
      <c r="B20" s="306" t="s">
        <v>2365</v>
      </c>
      <c r="C20" s="306"/>
      <c r="D20" s="314"/>
      <c r="E20" s="294"/>
      <c r="BN20" s="297"/>
    </row>
    <row r="21" spans="1:302" s="293" customFormat="1" ht="18.95" customHeight="1">
      <c r="A21" s="292" t="s">
        <v>184</v>
      </c>
      <c r="B21" s="741" t="s">
        <v>226</v>
      </c>
      <c r="C21" s="741"/>
      <c r="D21" s="314"/>
      <c r="E21" s="294"/>
      <c r="BN21" s="297"/>
    </row>
    <row r="22" spans="1:302" s="260" customFormat="1" ht="15.95" customHeight="1">
      <c r="A22" s="298"/>
      <c r="B22" s="741"/>
      <c r="C22" s="741"/>
      <c r="D22" s="309"/>
      <c r="E22" s="261"/>
      <c r="BN22" s="299"/>
    </row>
    <row r="23" spans="1:302" s="260" customFormat="1" ht="15.95" customHeight="1">
      <c r="A23" s="298"/>
      <c r="B23" s="316" t="s">
        <v>24</v>
      </c>
      <c r="C23" s="317"/>
      <c r="D23" s="309"/>
      <c r="E23" s="261"/>
      <c r="BN23" s="299"/>
    </row>
    <row r="24" spans="1:302" s="260" customFormat="1" ht="15.95" customHeight="1">
      <c r="A24" s="298"/>
      <c r="B24" s="318" t="s">
        <v>25</v>
      </c>
      <c r="C24" s="317"/>
      <c r="D24" s="319"/>
      <c r="E24" s="261"/>
      <c r="BN24" s="299"/>
    </row>
    <row r="25" spans="1:302" s="260" customFormat="1" ht="15.95" customHeight="1">
      <c r="A25" s="298"/>
      <c r="B25" s="320" t="s">
        <v>2349</v>
      </c>
      <c r="C25" s="317"/>
      <c r="D25" s="319"/>
      <c r="E25" s="261"/>
      <c r="BN25" s="299"/>
    </row>
    <row r="26" spans="1:302" s="260" customFormat="1">
      <c r="A26" s="298"/>
      <c r="B26" s="317"/>
      <c r="C26" s="317"/>
      <c r="D26" s="309"/>
      <c r="E26" s="261"/>
      <c r="BN26" s="299"/>
    </row>
    <row r="27" spans="1:302" s="260" customFormat="1" ht="21.75" customHeight="1">
      <c r="A27" s="292" t="s">
        <v>184</v>
      </c>
      <c r="B27" s="306" t="s">
        <v>227</v>
      </c>
      <c r="C27" s="309"/>
      <c r="D27" s="309"/>
      <c r="E27" s="261"/>
      <c r="BN27" s="299"/>
    </row>
    <row r="28" spans="1:302" s="260" customFormat="1" ht="23.1" customHeight="1">
      <c r="A28" s="292" t="s">
        <v>184</v>
      </c>
      <c r="B28" s="306" t="s">
        <v>2442</v>
      </c>
      <c r="C28" s="309"/>
      <c r="D28" s="309"/>
      <c r="E28" s="261"/>
      <c r="BN28" s="299"/>
    </row>
    <row r="29" spans="1:302" s="272" customFormat="1" ht="23.25" customHeight="1">
      <c r="A29" s="321"/>
      <c r="C29" s="269"/>
      <c r="D29" s="269"/>
      <c r="E29" s="305"/>
      <c r="F29" s="269"/>
      <c r="G29" s="269"/>
      <c r="H29" s="269"/>
      <c r="I29" s="269"/>
      <c r="J29" s="269"/>
      <c r="K29" s="269"/>
      <c r="L29" s="269"/>
      <c r="M29" s="269"/>
      <c r="N29" s="269"/>
      <c r="O29" s="269"/>
      <c r="P29" s="269"/>
      <c r="Q29" s="269"/>
      <c r="R29" s="269"/>
      <c r="S29" s="269"/>
      <c r="T29" s="269"/>
      <c r="U29" s="269"/>
      <c r="V29" s="269"/>
      <c r="W29" s="269"/>
      <c r="X29" s="269"/>
      <c r="Y29" s="269"/>
      <c r="Z29" s="269"/>
      <c r="BN29" s="273"/>
    </row>
    <row r="30" spans="1:302" s="289" customFormat="1" ht="27.6" customHeight="1">
      <c r="A30" s="288"/>
      <c r="B30" s="311" t="s">
        <v>185</v>
      </c>
      <c r="C30" s="312"/>
      <c r="D30" s="312"/>
      <c r="E30" s="290"/>
      <c r="BL30" s="291"/>
    </row>
    <row r="31" spans="1:302" s="299" customFormat="1" ht="21.95" customHeight="1">
      <c r="A31" s="300"/>
      <c r="B31" s="322" t="s">
        <v>2431</v>
      </c>
      <c r="C31" s="323"/>
      <c r="D31" s="324"/>
      <c r="E31" s="301"/>
      <c r="F31" s="302"/>
      <c r="G31" s="302"/>
      <c r="H31" s="302"/>
      <c r="I31" s="302"/>
      <c r="J31" s="302"/>
      <c r="K31" s="302"/>
      <c r="L31" s="302"/>
      <c r="M31" s="302"/>
      <c r="N31" s="302"/>
      <c r="O31" s="302"/>
      <c r="P31" s="302"/>
      <c r="Q31" s="302"/>
      <c r="R31" s="302"/>
      <c r="S31" s="302"/>
      <c r="T31" s="302"/>
      <c r="U31" s="302"/>
      <c r="V31" s="302"/>
      <c r="W31" s="302"/>
      <c r="X31" s="302"/>
      <c r="Y31" s="302"/>
      <c r="Z31" s="302"/>
    </row>
    <row r="32" spans="1:302" s="299" customFormat="1" ht="21.95" customHeight="1">
      <c r="A32" s="300"/>
      <c r="B32" s="325" t="s">
        <v>2415</v>
      </c>
      <c r="C32" s="323"/>
      <c r="D32" s="324"/>
      <c r="E32" s="301"/>
      <c r="F32" s="302"/>
      <c r="G32" s="302"/>
      <c r="H32" s="302"/>
      <c r="I32" s="302"/>
      <c r="J32" s="302"/>
      <c r="K32" s="302"/>
      <c r="L32" s="302"/>
      <c r="M32" s="302"/>
      <c r="N32" s="302"/>
      <c r="O32" s="302"/>
      <c r="P32" s="302"/>
      <c r="Q32" s="302"/>
      <c r="R32" s="302"/>
      <c r="S32" s="302"/>
      <c r="T32" s="302"/>
      <c r="U32" s="302"/>
      <c r="V32" s="302"/>
      <c r="W32" s="302"/>
      <c r="X32" s="302"/>
      <c r="Y32" s="302"/>
      <c r="Z32" s="302"/>
    </row>
    <row r="33" spans="1:66" s="299" customFormat="1" ht="21.95" customHeight="1">
      <c r="A33" s="300"/>
      <c r="B33" s="325" t="s">
        <v>2366</v>
      </c>
      <c r="C33" s="323"/>
      <c r="D33" s="323"/>
      <c r="E33" s="301"/>
      <c r="F33" s="302"/>
      <c r="G33" s="302"/>
      <c r="H33" s="302"/>
      <c r="I33" s="302"/>
      <c r="J33" s="302"/>
      <c r="K33" s="302"/>
      <c r="L33" s="302"/>
      <c r="M33" s="302"/>
      <c r="N33" s="302"/>
      <c r="O33" s="302"/>
      <c r="P33" s="302"/>
      <c r="Q33" s="302"/>
      <c r="R33" s="302"/>
      <c r="S33" s="302"/>
      <c r="T33" s="302"/>
      <c r="U33" s="302"/>
      <c r="V33" s="302"/>
      <c r="W33" s="302"/>
      <c r="X33" s="302"/>
      <c r="Y33" s="302"/>
      <c r="Z33" s="302"/>
    </row>
    <row r="34" spans="1:66" s="299" customFormat="1" ht="21.95" customHeight="1">
      <c r="A34" s="300"/>
      <c r="B34" s="322" t="s">
        <v>2367</v>
      </c>
      <c r="C34" s="323"/>
      <c r="D34" s="323"/>
      <c r="E34" s="301"/>
      <c r="F34" s="302"/>
      <c r="G34" s="302"/>
      <c r="H34" s="302"/>
      <c r="I34" s="302"/>
      <c r="J34" s="302"/>
      <c r="K34" s="302"/>
      <c r="L34" s="302"/>
      <c r="M34" s="302"/>
      <c r="N34" s="302"/>
      <c r="O34" s="302"/>
      <c r="P34" s="302"/>
      <c r="Q34" s="302"/>
      <c r="R34" s="302"/>
      <c r="S34" s="302"/>
      <c r="T34" s="302"/>
      <c r="U34" s="302"/>
      <c r="V34" s="302"/>
      <c r="W34" s="302"/>
      <c r="X34" s="302"/>
      <c r="Y34" s="302"/>
      <c r="Z34" s="302"/>
    </row>
    <row r="35" spans="1:66" s="299" customFormat="1" ht="21.95" customHeight="1">
      <c r="A35" s="300"/>
      <c r="B35" s="322"/>
      <c r="C35" s="323"/>
      <c r="D35" s="323"/>
      <c r="E35" s="301"/>
      <c r="F35" s="302"/>
      <c r="G35" s="302"/>
      <c r="H35" s="302"/>
      <c r="I35" s="302"/>
      <c r="J35" s="302"/>
      <c r="K35" s="302"/>
      <c r="L35" s="302"/>
      <c r="M35" s="302"/>
      <c r="N35" s="302"/>
      <c r="O35" s="302"/>
      <c r="P35" s="302"/>
      <c r="Q35" s="302"/>
      <c r="R35" s="302"/>
      <c r="S35" s="302"/>
      <c r="T35" s="302"/>
      <c r="U35" s="302"/>
      <c r="V35" s="302"/>
      <c r="W35" s="302"/>
      <c r="X35" s="302"/>
      <c r="Y35" s="302"/>
      <c r="Z35" s="302"/>
    </row>
    <row r="36" spans="1:66" s="299" customFormat="1" ht="21.95" customHeight="1">
      <c r="A36" s="300"/>
      <c r="B36" s="742" t="s">
        <v>2434</v>
      </c>
      <c r="C36" s="743"/>
      <c r="D36" s="744"/>
      <c r="E36" s="301"/>
      <c r="F36" s="302"/>
      <c r="G36" s="302"/>
      <c r="H36" s="302"/>
      <c r="I36" s="302"/>
      <c r="J36" s="302"/>
      <c r="K36" s="302"/>
      <c r="L36" s="302"/>
      <c r="M36" s="302"/>
      <c r="N36" s="302"/>
      <c r="O36" s="302"/>
      <c r="P36" s="302"/>
      <c r="Q36" s="302"/>
      <c r="R36" s="302"/>
      <c r="S36" s="302"/>
      <c r="T36" s="302"/>
      <c r="U36" s="302"/>
      <c r="V36" s="302"/>
      <c r="W36" s="302"/>
      <c r="X36" s="302"/>
      <c r="Y36" s="302"/>
      <c r="Z36" s="302"/>
    </row>
    <row r="37" spans="1:66" s="272" customFormat="1">
      <c r="A37" s="326"/>
      <c r="B37" s="745"/>
      <c r="C37" s="746"/>
      <c r="D37" s="747"/>
      <c r="E37" s="327"/>
      <c r="F37" s="278"/>
      <c r="G37" s="278"/>
      <c r="H37" s="278"/>
      <c r="I37" s="278"/>
      <c r="J37" s="278"/>
      <c r="K37" s="278"/>
      <c r="L37" s="278"/>
      <c r="M37" s="278"/>
      <c r="N37" s="278"/>
      <c r="O37" s="278"/>
      <c r="P37" s="278"/>
      <c r="Q37" s="278"/>
      <c r="R37" s="278"/>
      <c r="S37" s="278"/>
      <c r="T37" s="278"/>
      <c r="U37" s="278"/>
      <c r="V37" s="278"/>
      <c r="W37" s="278"/>
      <c r="X37" s="278"/>
      <c r="Y37" s="278"/>
      <c r="Z37" s="278"/>
      <c r="BN37" s="273"/>
    </row>
    <row r="38" spans="1:66" s="272" customFormat="1" ht="17.25" thickBot="1">
      <c r="A38" s="328"/>
      <c r="B38" s="329"/>
      <c r="C38" s="330"/>
      <c r="D38" s="331"/>
      <c r="E38" s="332"/>
      <c r="F38" s="282"/>
      <c r="G38" s="269"/>
      <c r="H38" s="269"/>
      <c r="I38" s="269"/>
      <c r="J38" s="269"/>
      <c r="K38" s="269"/>
      <c r="L38" s="269"/>
      <c r="M38" s="269"/>
      <c r="N38" s="269"/>
      <c r="O38" s="269"/>
      <c r="P38" s="269"/>
      <c r="Q38" s="269"/>
      <c r="R38" s="269"/>
      <c r="S38" s="269"/>
      <c r="T38" s="269"/>
      <c r="U38" s="269"/>
      <c r="V38" s="269"/>
      <c r="W38" s="269"/>
      <c r="X38" s="269"/>
      <c r="Y38" s="269"/>
      <c r="Z38" s="269"/>
      <c r="BN38" s="273"/>
    </row>
    <row r="39" spans="1:66" s="272" customFormat="1">
      <c r="A39" s="269"/>
      <c r="B39" s="278"/>
      <c r="C39" s="275"/>
      <c r="D39" s="275"/>
      <c r="E39" s="275"/>
      <c r="F39" s="275"/>
      <c r="G39" s="275"/>
      <c r="H39" s="275"/>
      <c r="I39" s="278"/>
      <c r="J39" s="269"/>
      <c r="K39" s="269"/>
      <c r="L39" s="269"/>
      <c r="M39" s="269"/>
      <c r="N39" s="269"/>
      <c r="O39" s="269"/>
      <c r="P39" s="269"/>
      <c r="Q39" s="269"/>
      <c r="R39" s="269"/>
      <c r="S39" s="269"/>
      <c r="T39" s="269"/>
      <c r="U39" s="269"/>
      <c r="V39" s="269"/>
      <c r="W39" s="269"/>
      <c r="X39" s="269"/>
      <c r="Y39" s="269"/>
      <c r="Z39" s="269"/>
      <c r="BN39" s="273"/>
    </row>
    <row r="40" spans="1:66" s="272" customFormat="1">
      <c r="A40" s="269"/>
      <c r="B40" s="276"/>
      <c r="C40" s="278"/>
      <c r="D40" s="278"/>
      <c r="E40" s="278"/>
      <c r="F40" s="278"/>
      <c r="G40" s="278"/>
      <c r="H40" s="278"/>
      <c r="I40" s="278"/>
      <c r="J40" s="269"/>
      <c r="K40" s="269"/>
      <c r="L40" s="269"/>
      <c r="M40" s="269"/>
      <c r="N40" s="269"/>
      <c r="O40" s="269"/>
      <c r="P40" s="269"/>
      <c r="Q40" s="269"/>
      <c r="R40" s="269"/>
      <c r="S40" s="269"/>
      <c r="T40" s="269"/>
      <c r="U40" s="269"/>
      <c r="V40" s="269"/>
      <c r="W40" s="269"/>
      <c r="X40" s="269"/>
      <c r="Y40" s="269"/>
      <c r="Z40" s="269"/>
      <c r="BN40" s="273"/>
    </row>
    <row r="41" spans="1:66" s="272" customFormat="1">
      <c r="A41" s="269"/>
      <c r="B41" s="275"/>
      <c r="C41" s="278"/>
      <c r="D41" s="278"/>
      <c r="E41" s="278"/>
      <c r="F41" s="278"/>
      <c r="G41" s="278"/>
      <c r="H41" s="278"/>
      <c r="I41" s="278"/>
      <c r="J41" s="269"/>
      <c r="K41" s="269"/>
      <c r="L41" s="269"/>
      <c r="M41" s="269"/>
      <c r="N41" s="269"/>
      <c r="O41" s="269"/>
      <c r="P41" s="269"/>
      <c r="Q41" s="269"/>
      <c r="R41" s="269"/>
      <c r="S41" s="269"/>
      <c r="T41" s="269"/>
      <c r="U41" s="269"/>
      <c r="V41" s="269"/>
      <c r="W41" s="269"/>
      <c r="X41" s="269"/>
      <c r="Y41" s="269"/>
      <c r="Z41" s="269"/>
      <c r="BN41" s="273"/>
    </row>
    <row r="42" spans="1:66" s="272" customFormat="1">
      <c r="A42" s="269"/>
      <c r="B42" s="275"/>
      <c r="C42" s="278"/>
      <c r="D42" s="278"/>
      <c r="E42" s="278"/>
      <c r="F42" s="278"/>
      <c r="G42" s="278"/>
      <c r="H42" s="278"/>
      <c r="I42" s="278"/>
      <c r="J42" s="269"/>
      <c r="K42" s="269"/>
      <c r="L42" s="269"/>
      <c r="M42" s="269"/>
      <c r="N42" s="269"/>
      <c r="O42" s="269"/>
      <c r="P42" s="269"/>
      <c r="Q42" s="269"/>
      <c r="R42" s="269"/>
      <c r="S42" s="269"/>
      <c r="T42" s="269"/>
      <c r="U42" s="269"/>
      <c r="V42" s="269"/>
      <c r="W42" s="269"/>
      <c r="X42" s="269"/>
      <c r="Y42" s="269"/>
      <c r="Z42" s="269"/>
      <c r="BN42" s="273"/>
    </row>
    <row r="43" spans="1:66" s="272" customFormat="1">
      <c r="A43" s="269"/>
      <c r="B43" s="276"/>
      <c r="C43" s="278"/>
      <c r="D43" s="278"/>
      <c r="E43" s="278"/>
      <c r="F43" s="278"/>
      <c r="G43" s="278"/>
      <c r="H43" s="278"/>
      <c r="I43" s="278"/>
      <c r="J43" s="269"/>
      <c r="K43" s="269"/>
      <c r="L43" s="269"/>
      <c r="M43" s="269"/>
      <c r="N43" s="269"/>
      <c r="O43" s="269"/>
      <c r="P43" s="269"/>
      <c r="Q43" s="269"/>
      <c r="R43" s="269"/>
      <c r="S43" s="269"/>
      <c r="T43" s="269"/>
      <c r="U43" s="269"/>
      <c r="V43" s="269"/>
      <c r="W43" s="269"/>
      <c r="X43" s="269"/>
      <c r="Y43" s="269"/>
      <c r="Z43" s="269"/>
      <c r="BN43" s="273"/>
    </row>
    <row r="44" spans="1:66" s="272" customFormat="1">
      <c r="A44" s="269"/>
      <c r="B44" s="276"/>
      <c r="C44" s="278"/>
      <c r="D44" s="278"/>
      <c r="E44" s="278"/>
      <c r="F44" s="278"/>
      <c r="G44" s="278"/>
      <c r="H44" s="278"/>
      <c r="I44" s="278"/>
      <c r="J44" s="269"/>
      <c r="K44" s="269"/>
      <c r="L44" s="269"/>
      <c r="M44" s="269"/>
      <c r="N44" s="269"/>
      <c r="O44" s="269"/>
      <c r="P44" s="269"/>
      <c r="Q44" s="269"/>
      <c r="R44" s="269"/>
      <c r="S44" s="269"/>
      <c r="T44" s="269"/>
      <c r="U44" s="269"/>
      <c r="V44" s="269"/>
      <c r="W44" s="269"/>
      <c r="X44" s="269"/>
      <c r="Y44" s="269"/>
      <c r="Z44" s="269"/>
      <c r="BN44" s="273"/>
    </row>
    <row r="45" spans="1:66" s="272" customFormat="1">
      <c r="A45" s="278"/>
      <c r="B45" s="278"/>
      <c r="C45" s="278"/>
      <c r="D45" s="278"/>
      <c r="E45" s="278"/>
      <c r="F45" s="278"/>
      <c r="G45" s="278"/>
      <c r="H45" s="278"/>
      <c r="I45" s="278"/>
      <c r="J45" s="278"/>
      <c r="K45" s="278"/>
      <c r="L45" s="278"/>
      <c r="M45" s="278"/>
      <c r="N45" s="278"/>
      <c r="O45" s="278"/>
      <c r="P45" s="278"/>
      <c r="Q45" s="278"/>
      <c r="R45" s="278"/>
      <c r="S45" s="278"/>
      <c r="T45" s="278"/>
      <c r="U45" s="278"/>
      <c r="V45" s="278"/>
      <c r="W45" s="278"/>
      <c r="X45" s="278"/>
      <c r="Y45" s="278"/>
      <c r="Z45" s="278"/>
      <c r="BN45" s="273"/>
    </row>
    <row r="46" spans="1:66" s="272" customFormat="1">
      <c r="A46" s="278"/>
      <c r="B46" s="275"/>
      <c r="C46" s="278"/>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BN46" s="273"/>
    </row>
    <row r="47" spans="1:66" s="272" customFormat="1">
      <c r="A47" s="278"/>
      <c r="B47" s="278"/>
      <c r="C47" s="278"/>
      <c r="D47" s="278"/>
      <c r="E47" s="278"/>
      <c r="F47" s="278"/>
      <c r="G47" s="278"/>
      <c r="H47" s="278"/>
      <c r="I47" s="278"/>
      <c r="J47" s="278"/>
      <c r="K47" s="278"/>
      <c r="L47" s="278"/>
      <c r="M47" s="278"/>
      <c r="N47" s="278"/>
      <c r="O47" s="278"/>
      <c r="P47" s="278"/>
      <c r="Q47" s="278"/>
      <c r="R47" s="278"/>
      <c r="S47" s="278"/>
      <c r="T47" s="278"/>
      <c r="U47" s="278"/>
      <c r="V47" s="278"/>
      <c r="W47" s="278"/>
      <c r="X47" s="278"/>
      <c r="Y47" s="278"/>
      <c r="Z47" s="278"/>
      <c r="BN47" s="273"/>
    </row>
    <row r="48" spans="1:66" s="272" customFormat="1">
      <c r="A48" s="278"/>
      <c r="B48" s="275"/>
      <c r="C48" s="276"/>
      <c r="D48" s="275"/>
      <c r="E48" s="275"/>
      <c r="F48" s="275"/>
      <c r="G48" s="275"/>
      <c r="H48" s="275"/>
      <c r="I48" s="275"/>
      <c r="J48" s="278"/>
      <c r="K48" s="278"/>
      <c r="L48" s="278"/>
      <c r="M48" s="278"/>
      <c r="N48" s="278"/>
      <c r="O48" s="278"/>
      <c r="P48" s="278"/>
      <c r="Q48" s="278"/>
      <c r="R48" s="278"/>
      <c r="S48" s="278"/>
      <c r="T48" s="278"/>
      <c r="U48" s="278"/>
      <c r="V48" s="278"/>
      <c r="W48" s="278"/>
      <c r="X48" s="278"/>
      <c r="Y48" s="278"/>
      <c r="Z48" s="278"/>
      <c r="BN48" s="273"/>
    </row>
    <row r="49" spans="1:66" s="272" customFormat="1">
      <c r="A49" s="278"/>
      <c r="B49" s="280"/>
      <c r="C49" s="280"/>
      <c r="D49" s="278"/>
      <c r="E49" s="283"/>
      <c r="F49" s="284"/>
      <c r="G49" s="278"/>
      <c r="H49" s="278"/>
      <c r="I49" s="278"/>
      <c r="J49" s="278"/>
      <c r="K49" s="278"/>
      <c r="L49" s="278"/>
      <c r="M49" s="278"/>
      <c r="N49" s="278"/>
      <c r="O49" s="278"/>
      <c r="P49" s="278"/>
      <c r="Q49" s="278"/>
      <c r="R49" s="278"/>
      <c r="S49" s="278"/>
      <c r="T49" s="278"/>
      <c r="U49" s="278"/>
      <c r="V49" s="278"/>
      <c r="W49" s="278"/>
      <c r="X49" s="278"/>
      <c r="Y49" s="278"/>
      <c r="Z49" s="278"/>
      <c r="BN49" s="273"/>
    </row>
    <row r="50" spans="1:66" s="272" customFormat="1">
      <c r="A50" s="278"/>
      <c r="B50" s="280"/>
      <c r="C50" s="280"/>
      <c r="D50" s="278"/>
      <c r="E50" s="283"/>
      <c r="F50" s="284"/>
      <c r="G50" s="278"/>
      <c r="H50" s="278"/>
      <c r="I50" s="278"/>
      <c r="J50" s="278"/>
      <c r="K50" s="278"/>
      <c r="L50" s="278"/>
      <c r="M50" s="278"/>
      <c r="N50" s="278"/>
      <c r="O50" s="278"/>
      <c r="P50" s="278"/>
      <c r="Q50" s="278"/>
      <c r="R50" s="278"/>
      <c r="S50" s="278"/>
      <c r="T50" s="278"/>
      <c r="U50" s="278"/>
      <c r="V50" s="278"/>
      <c r="W50" s="278"/>
      <c r="X50" s="278"/>
      <c r="Y50" s="278"/>
      <c r="Z50" s="278"/>
      <c r="BN50" s="273"/>
    </row>
    <row r="51" spans="1:66" s="272" customFormat="1">
      <c r="A51" s="278"/>
      <c r="B51" s="280"/>
      <c r="C51" s="280"/>
      <c r="D51" s="278"/>
      <c r="E51" s="284"/>
      <c r="F51" s="284"/>
      <c r="G51" s="278"/>
      <c r="H51" s="278"/>
      <c r="I51" s="278"/>
      <c r="J51" s="278"/>
      <c r="K51" s="278"/>
      <c r="L51" s="278"/>
      <c r="M51" s="278"/>
      <c r="N51" s="278"/>
      <c r="O51" s="278"/>
      <c r="P51" s="278"/>
      <c r="Q51" s="278"/>
      <c r="R51" s="278"/>
      <c r="S51" s="278"/>
      <c r="T51" s="278"/>
      <c r="U51" s="278"/>
      <c r="V51" s="278"/>
      <c r="W51" s="278"/>
      <c r="X51" s="278"/>
      <c r="Y51" s="278"/>
      <c r="Z51" s="278"/>
      <c r="BN51" s="273"/>
    </row>
    <row r="52" spans="1:66" s="272" customFormat="1">
      <c r="A52" s="278"/>
      <c r="B52" s="280"/>
      <c r="C52" s="280"/>
      <c r="D52" s="278"/>
      <c r="E52" s="283"/>
      <c r="F52" s="284"/>
      <c r="G52" s="278"/>
      <c r="H52" s="278"/>
      <c r="I52" s="278"/>
      <c r="J52" s="278"/>
      <c r="K52" s="278"/>
      <c r="L52" s="278"/>
      <c r="M52" s="278"/>
      <c r="N52" s="278"/>
      <c r="O52" s="278"/>
      <c r="P52" s="278"/>
      <c r="Q52" s="278"/>
      <c r="R52" s="278"/>
      <c r="S52" s="278"/>
      <c r="T52" s="278"/>
      <c r="U52" s="278"/>
      <c r="V52" s="278"/>
      <c r="W52" s="278"/>
      <c r="X52" s="278"/>
      <c r="Y52" s="278"/>
      <c r="Z52" s="278"/>
      <c r="BN52" s="273"/>
    </row>
    <row r="53" spans="1:66" s="272" customFormat="1">
      <c r="A53" s="278"/>
      <c r="B53" s="280"/>
      <c r="C53" s="280"/>
      <c r="D53" s="278"/>
      <c r="E53" s="283"/>
      <c r="F53" s="284"/>
      <c r="G53" s="278"/>
      <c r="H53" s="278"/>
      <c r="I53" s="278"/>
      <c r="J53" s="278"/>
      <c r="K53" s="278"/>
      <c r="L53" s="278"/>
      <c r="M53" s="278"/>
      <c r="N53" s="278"/>
      <c r="O53" s="278"/>
      <c r="P53" s="278"/>
      <c r="Q53" s="278"/>
      <c r="R53" s="278"/>
      <c r="S53" s="278"/>
      <c r="T53" s="278"/>
      <c r="U53" s="278"/>
      <c r="V53" s="278"/>
      <c r="W53" s="278"/>
      <c r="X53" s="278"/>
      <c r="Y53" s="278"/>
      <c r="Z53" s="278"/>
      <c r="BN53" s="273"/>
    </row>
    <row r="54" spans="1:66" s="272" customFormat="1">
      <c r="A54" s="275"/>
      <c r="B54" s="278"/>
      <c r="C54" s="278"/>
      <c r="D54" s="278"/>
      <c r="E54" s="278"/>
      <c r="F54" s="278"/>
      <c r="G54" s="278"/>
      <c r="H54" s="278"/>
      <c r="I54" s="278"/>
      <c r="J54" s="275"/>
      <c r="K54" s="275"/>
      <c r="L54" s="275"/>
      <c r="M54" s="275"/>
      <c r="N54" s="275"/>
      <c r="O54" s="275"/>
      <c r="P54" s="275"/>
      <c r="Q54" s="275"/>
      <c r="R54" s="275"/>
      <c r="S54" s="275"/>
      <c r="T54" s="275"/>
      <c r="U54" s="275"/>
      <c r="V54" s="275"/>
      <c r="W54" s="275"/>
      <c r="X54" s="275"/>
      <c r="Y54" s="275"/>
      <c r="Z54" s="275"/>
      <c r="BN54" s="273"/>
    </row>
    <row r="55" spans="1:66" s="272" customFormat="1">
      <c r="A55" s="278"/>
      <c r="B55" s="275"/>
      <c r="C55" s="278"/>
      <c r="D55" s="278"/>
      <c r="E55" s="278"/>
      <c r="F55" s="278"/>
      <c r="G55" s="278"/>
      <c r="H55" s="278"/>
      <c r="I55" s="278"/>
      <c r="J55" s="278"/>
      <c r="K55" s="278"/>
      <c r="L55" s="278"/>
      <c r="M55" s="278"/>
      <c r="N55" s="278"/>
      <c r="O55" s="278"/>
      <c r="P55" s="278"/>
      <c r="Q55" s="278"/>
      <c r="R55" s="278"/>
      <c r="S55" s="278"/>
      <c r="T55" s="278"/>
      <c r="U55" s="278"/>
      <c r="V55" s="278"/>
      <c r="W55" s="278"/>
      <c r="X55" s="278"/>
      <c r="Y55" s="278"/>
      <c r="Z55" s="278"/>
      <c r="BN55" s="273"/>
    </row>
    <row r="56" spans="1:66" s="272" customFormat="1">
      <c r="A56" s="278"/>
      <c r="B56" s="278"/>
      <c r="C56" s="278"/>
      <c r="D56" s="278"/>
      <c r="E56" s="278"/>
      <c r="F56" s="278"/>
      <c r="G56" s="278"/>
      <c r="H56" s="278"/>
      <c r="I56" s="278"/>
      <c r="J56" s="278"/>
      <c r="K56" s="278"/>
      <c r="L56" s="278"/>
      <c r="M56" s="278"/>
      <c r="N56" s="278"/>
      <c r="O56" s="278"/>
      <c r="P56" s="278"/>
      <c r="Q56" s="278"/>
      <c r="R56" s="278"/>
      <c r="S56" s="278"/>
      <c r="T56" s="278"/>
      <c r="U56" s="278"/>
      <c r="V56" s="278"/>
      <c r="W56" s="278"/>
      <c r="X56" s="278"/>
      <c r="Y56" s="278"/>
      <c r="Z56" s="278"/>
      <c r="BN56" s="273"/>
    </row>
    <row r="57" spans="1:66" s="272" customFormat="1">
      <c r="A57" s="278"/>
      <c r="B57" s="275"/>
      <c r="C57" s="276"/>
      <c r="D57" s="275"/>
      <c r="E57" s="275"/>
      <c r="F57" s="275"/>
      <c r="G57" s="275"/>
      <c r="H57" s="275"/>
      <c r="I57" s="275"/>
      <c r="J57" s="278"/>
      <c r="K57" s="278"/>
      <c r="L57" s="278"/>
      <c r="M57" s="278"/>
      <c r="N57" s="278"/>
      <c r="O57" s="278"/>
      <c r="P57" s="278"/>
      <c r="Q57" s="278"/>
      <c r="R57" s="278"/>
      <c r="S57" s="278"/>
      <c r="T57" s="278"/>
      <c r="U57" s="278"/>
      <c r="V57" s="278"/>
      <c r="W57" s="278"/>
      <c r="X57" s="278"/>
      <c r="Y57" s="278"/>
      <c r="Z57" s="278"/>
      <c r="BN57" s="273"/>
    </row>
    <row r="58" spans="1:66" s="272" customFormat="1">
      <c r="A58" s="278"/>
      <c r="B58" s="280"/>
      <c r="C58" s="280"/>
      <c r="D58" s="278"/>
      <c r="E58" s="278"/>
      <c r="F58" s="278"/>
      <c r="G58" s="278"/>
      <c r="H58" s="278"/>
      <c r="I58" s="278"/>
      <c r="J58" s="278"/>
      <c r="K58" s="278"/>
      <c r="L58" s="278"/>
      <c r="M58" s="278"/>
      <c r="N58" s="278"/>
      <c r="O58" s="278"/>
      <c r="P58" s="278"/>
      <c r="Q58" s="278"/>
      <c r="R58" s="278"/>
      <c r="S58" s="278"/>
      <c r="T58" s="278"/>
      <c r="U58" s="278"/>
      <c r="V58" s="278"/>
      <c r="W58" s="278"/>
      <c r="X58" s="278"/>
      <c r="Y58" s="278"/>
      <c r="Z58" s="278"/>
      <c r="BN58" s="273"/>
    </row>
    <row r="59" spans="1:66" s="272" customFormat="1">
      <c r="A59" s="278"/>
      <c r="B59" s="280"/>
      <c r="C59" s="280"/>
      <c r="D59" s="278"/>
      <c r="E59" s="278"/>
      <c r="F59" s="278"/>
      <c r="G59" s="278"/>
      <c r="H59" s="278"/>
      <c r="I59" s="278"/>
      <c r="J59" s="278"/>
      <c r="K59" s="278"/>
      <c r="L59" s="278"/>
      <c r="M59" s="278"/>
      <c r="N59" s="278"/>
      <c r="O59" s="278"/>
      <c r="P59" s="278"/>
      <c r="Q59" s="278"/>
      <c r="R59" s="278"/>
      <c r="S59" s="278"/>
      <c r="T59" s="278"/>
      <c r="U59" s="278"/>
      <c r="V59" s="278"/>
      <c r="W59" s="278"/>
      <c r="X59" s="278"/>
      <c r="Y59" s="278"/>
      <c r="Z59" s="278"/>
      <c r="BN59" s="273"/>
    </row>
    <row r="60" spans="1:66" s="272" customFormat="1">
      <c r="A60" s="278"/>
      <c r="B60" s="280"/>
      <c r="C60" s="280"/>
      <c r="D60" s="278"/>
      <c r="E60" s="278"/>
      <c r="F60" s="278"/>
      <c r="G60" s="278"/>
      <c r="H60" s="278"/>
      <c r="I60" s="278"/>
      <c r="J60" s="278"/>
      <c r="K60" s="278"/>
      <c r="L60" s="278"/>
      <c r="M60" s="278"/>
      <c r="N60" s="278"/>
      <c r="O60" s="278"/>
      <c r="P60" s="278"/>
      <c r="Q60" s="278"/>
      <c r="R60" s="278"/>
      <c r="S60" s="278"/>
      <c r="T60" s="278"/>
      <c r="U60" s="278"/>
      <c r="V60" s="278"/>
      <c r="W60" s="278"/>
      <c r="X60" s="278"/>
      <c r="Y60" s="278"/>
      <c r="Z60" s="278"/>
      <c r="BN60" s="273"/>
    </row>
    <row r="61" spans="1:66" s="272" customFormat="1">
      <c r="A61" s="278"/>
      <c r="B61" s="280"/>
      <c r="C61" s="280"/>
      <c r="D61" s="278"/>
      <c r="E61" s="278"/>
      <c r="F61" s="278"/>
      <c r="G61" s="278"/>
      <c r="H61" s="278"/>
      <c r="I61" s="278"/>
      <c r="J61" s="278"/>
      <c r="K61" s="278"/>
      <c r="L61" s="278"/>
      <c r="M61" s="278"/>
      <c r="N61" s="278"/>
      <c r="O61" s="278"/>
      <c r="P61" s="278"/>
      <c r="Q61" s="278"/>
      <c r="R61" s="278"/>
      <c r="S61" s="278"/>
      <c r="T61" s="278"/>
      <c r="U61" s="278"/>
      <c r="V61" s="278"/>
      <c r="W61" s="278"/>
      <c r="X61" s="278"/>
      <c r="Y61" s="278"/>
      <c r="Z61" s="278"/>
      <c r="BN61" s="273"/>
    </row>
    <row r="62" spans="1:66" s="272" customFormat="1">
      <c r="A62" s="278"/>
      <c r="B62" s="280"/>
      <c r="C62" s="280"/>
      <c r="D62" s="278"/>
      <c r="E62" s="278"/>
      <c r="F62" s="278"/>
      <c r="G62" s="278"/>
      <c r="H62" s="278"/>
      <c r="I62" s="278"/>
      <c r="J62" s="278"/>
      <c r="K62" s="278"/>
      <c r="L62" s="278"/>
      <c r="M62" s="278"/>
      <c r="N62" s="278"/>
      <c r="O62" s="278"/>
      <c r="P62" s="278"/>
      <c r="Q62" s="278"/>
      <c r="R62" s="278"/>
      <c r="S62" s="278"/>
      <c r="T62" s="278"/>
      <c r="U62" s="278"/>
      <c r="V62" s="278"/>
      <c r="W62" s="278"/>
      <c r="X62" s="278"/>
      <c r="Y62" s="278"/>
      <c r="Z62" s="278"/>
      <c r="BN62" s="273"/>
    </row>
    <row r="63" spans="1:66" s="272" customFormat="1">
      <c r="A63" s="275"/>
      <c r="B63" s="269"/>
      <c r="C63" s="269"/>
      <c r="D63" s="269"/>
      <c r="E63" s="269"/>
      <c r="F63" s="269"/>
      <c r="G63" s="269"/>
      <c r="H63" s="269"/>
      <c r="I63" s="269"/>
      <c r="J63" s="275"/>
      <c r="K63" s="275"/>
      <c r="L63" s="275"/>
      <c r="M63" s="275"/>
      <c r="N63" s="275"/>
      <c r="O63" s="275"/>
      <c r="P63" s="275"/>
      <c r="Q63" s="275"/>
      <c r="R63" s="275"/>
      <c r="S63" s="275"/>
      <c r="T63" s="275"/>
      <c r="U63" s="275"/>
      <c r="V63" s="275"/>
      <c r="W63" s="275"/>
      <c r="X63" s="275"/>
      <c r="Y63" s="275"/>
      <c r="Z63" s="275"/>
      <c r="BN63" s="273"/>
    </row>
    <row r="64" spans="1:66" s="272" customFormat="1">
      <c r="A64" s="278"/>
      <c r="B64" s="269"/>
      <c r="C64" s="269"/>
      <c r="D64" s="269"/>
      <c r="E64" s="269"/>
      <c r="F64" s="269"/>
      <c r="G64" s="269"/>
      <c r="H64" s="269"/>
      <c r="I64" s="269"/>
      <c r="J64" s="278"/>
      <c r="K64" s="278"/>
      <c r="L64" s="278"/>
      <c r="M64" s="278"/>
      <c r="N64" s="278"/>
      <c r="O64" s="278"/>
      <c r="P64" s="278"/>
      <c r="Q64" s="278"/>
      <c r="R64" s="278"/>
      <c r="S64" s="278"/>
      <c r="T64" s="278"/>
      <c r="U64" s="278"/>
      <c r="V64" s="278"/>
      <c r="W64" s="278"/>
      <c r="X64" s="278"/>
      <c r="Y64" s="278"/>
      <c r="Z64" s="278"/>
      <c r="BN64" s="273"/>
    </row>
    <row r="65" spans="1:66" s="272" customFormat="1">
      <c r="A65" s="278"/>
      <c r="B65" s="279"/>
      <c r="C65" s="269"/>
      <c r="D65" s="269"/>
      <c r="E65" s="269"/>
      <c r="F65" s="269"/>
      <c r="G65" s="269"/>
      <c r="H65" s="269"/>
      <c r="I65" s="269"/>
      <c r="J65" s="278"/>
      <c r="K65" s="278"/>
      <c r="L65" s="278"/>
      <c r="M65" s="278"/>
      <c r="N65" s="278"/>
      <c r="O65" s="278"/>
      <c r="P65" s="278"/>
      <c r="Q65" s="278"/>
      <c r="R65" s="278"/>
      <c r="S65" s="278"/>
      <c r="T65" s="278"/>
      <c r="U65" s="278"/>
      <c r="V65" s="278"/>
      <c r="W65" s="278"/>
      <c r="X65" s="278"/>
      <c r="Y65" s="278"/>
      <c r="Z65" s="278"/>
      <c r="BN65" s="273"/>
    </row>
    <row r="66" spans="1:66" s="272" customFormat="1">
      <c r="A66" s="278"/>
      <c r="B66" s="281"/>
      <c r="C66" s="269"/>
      <c r="D66" s="282"/>
      <c r="E66" s="282"/>
      <c r="F66" s="282"/>
      <c r="G66" s="269"/>
      <c r="H66" s="269"/>
      <c r="I66" s="269"/>
      <c r="J66" s="269"/>
      <c r="K66" s="278"/>
      <c r="L66" s="278"/>
      <c r="M66" s="278"/>
      <c r="N66" s="278"/>
      <c r="O66" s="278"/>
      <c r="P66" s="278"/>
      <c r="Q66" s="278"/>
      <c r="R66" s="278"/>
      <c r="S66" s="278"/>
      <c r="T66" s="278"/>
      <c r="U66" s="278"/>
      <c r="V66" s="278"/>
      <c r="W66" s="278"/>
      <c r="X66" s="278"/>
      <c r="Y66" s="278"/>
      <c r="Z66" s="278"/>
      <c r="BN66" s="273"/>
    </row>
    <row r="67" spans="1:66" s="272" customFormat="1">
      <c r="A67" s="278"/>
      <c r="B67" s="269"/>
      <c r="C67" s="282"/>
      <c r="D67" s="280"/>
      <c r="E67" s="282"/>
      <c r="F67" s="282"/>
      <c r="G67" s="269"/>
      <c r="H67" s="269"/>
      <c r="I67" s="269"/>
      <c r="J67" s="269"/>
      <c r="K67" s="278"/>
      <c r="L67" s="278"/>
      <c r="M67" s="278"/>
      <c r="N67" s="278"/>
      <c r="O67" s="278"/>
      <c r="P67" s="278"/>
      <c r="Q67" s="278"/>
      <c r="R67" s="278"/>
      <c r="S67" s="278"/>
      <c r="T67" s="278"/>
      <c r="U67" s="278"/>
      <c r="V67" s="278"/>
      <c r="W67" s="278"/>
      <c r="X67" s="278"/>
      <c r="Y67" s="278"/>
      <c r="Z67" s="278"/>
      <c r="BN67" s="273"/>
    </row>
    <row r="68" spans="1:66" s="272" customFormat="1">
      <c r="A68" s="278"/>
      <c r="B68" s="269"/>
      <c r="C68" s="274"/>
      <c r="D68" s="280"/>
      <c r="E68" s="282"/>
      <c r="F68" s="282"/>
      <c r="G68" s="269"/>
      <c r="H68" s="269"/>
      <c r="I68" s="269"/>
      <c r="J68" s="282"/>
      <c r="K68" s="278"/>
      <c r="L68" s="278"/>
      <c r="M68" s="278"/>
      <c r="N68" s="278"/>
      <c r="O68" s="278"/>
      <c r="P68" s="278"/>
      <c r="Q68" s="278"/>
      <c r="R68" s="278"/>
      <c r="S68" s="278"/>
      <c r="T68" s="278"/>
      <c r="U68" s="278"/>
      <c r="V68" s="278"/>
      <c r="W68" s="278"/>
      <c r="X68" s="278"/>
      <c r="Y68" s="278"/>
      <c r="Z68" s="278"/>
      <c r="BN68" s="273"/>
    </row>
    <row r="69" spans="1:66" s="272" customFormat="1">
      <c r="A69" s="269"/>
      <c r="B69" s="269"/>
      <c r="C69" s="274"/>
      <c r="D69" s="282"/>
      <c r="E69" s="282"/>
      <c r="F69" s="282"/>
      <c r="G69" s="269"/>
      <c r="H69" s="269"/>
      <c r="I69" s="269"/>
      <c r="J69" s="282"/>
      <c r="K69" s="269"/>
      <c r="L69" s="269"/>
      <c r="M69" s="269"/>
      <c r="N69" s="269"/>
      <c r="O69" s="269"/>
      <c r="P69" s="269"/>
      <c r="Q69" s="269"/>
      <c r="R69" s="269"/>
      <c r="S69" s="269"/>
      <c r="T69" s="269"/>
      <c r="U69" s="269"/>
      <c r="V69" s="269"/>
      <c r="W69" s="269"/>
      <c r="X69" s="269"/>
      <c r="Y69" s="269"/>
      <c r="Z69" s="269"/>
      <c r="BN69" s="273"/>
    </row>
    <row r="70" spans="1:66" s="272" customFormat="1">
      <c r="A70" s="269"/>
      <c r="B70" s="279"/>
      <c r="C70" s="274"/>
      <c r="D70" s="282"/>
      <c r="E70" s="282"/>
      <c r="F70" s="282"/>
      <c r="G70" s="269"/>
      <c r="H70" s="269"/>
      <c r="I70" s="269"/>
      <c r="K70" s="269"/>
      <c r="L70" s="269"/>
      <c r="M70" s="269"/>
      <c r="N70" s="269"/>
      <c r="O70" s="269"/>
      <c r="P70" s="269"/>
      <c r="Q70" s="269"/>
      <c r="R70" s="269"/>
      <c r="S70" s="269"/>
      <c r="T70" s="269"/>
      <c r="U70" s="269"/>
      <c r="V70" s="269"/>
      <c r="W70" s="269"/>
      <c r="X70" s="269"/>
      <c r="Y70" s="269"/>
      <c r="Z70" s="269"/>
      <c r="BN70" s="273"/>
    </row>
    <row r="71" spans="1:66" s="272" customFormat="1">
      <c r="A71" s="269"/>
      <c r="B71" s="269"/>
      <c r="C71" s="274"/>
      <c r="D71" s="282"/>
      <c r="E71" s="282"/>
      <c r="F71" s="282"/>
      <c r="G71" s="269"/>
      <c r="H71" s="269"/>
      <c r="I71" s="269"/>
      <c r="J71" s="282"/>
      <c r="K71" s="269"/>
      <c r="L71" s="269"/>
      <c r="M71" s="269"/>
      <c r="N71" s="269"/>
      <c r="O71" s="269"/>
      <c r="P71" s="269"/>
      <c r="Q71" s="269"/>
      <c r="R71" s="269"/>
      <c r="S71" s="269"/>
      <c r="T71" s="269"/>
      <c r="U71" s="269"/>
      <c r="V71" s="269"/>
      <c r="W71" s="269"/>
      <c r="X71" s="269"/>
      <c r="Y71" s="269"/>
      <c r="Z71" s="269"/>
      <c r="BN71" s="273"/>
    </row>
    <row r="72" spans="1:66" s="272" customFormat="1">
      <c r="A72" s="269"/>
      <c r="B72" s="278"/>
      <c r="C72" s="275"/>
      <c r="D72" s="275"/>
      <c r="E72" s="275"/>
      <c r="F72" s="275"/>
      <c r="G72" s="275"/>
      <c r="H72" s="275"/>
      <c r="I72" s="278"/>
      <c r="J72" s="269"/>
      <c r="K72" s="269"/>
      <c r="L72" s="269"/>
      <c r="M72" s="269"/>
      <c r="N72" s="269"/>
      <c r="O72" s="269"/>
      <c r="P72" s="269"/>
      <c r="Q72" s="269"/>
      <c r="R72" s="269"/>
      <c r="S72" s="269"/>
      <c r="T72" s="269"/>
      <c r="U72" s="269"/>
      <c r="V72" s="269"/>
      <c r="W72" s="269"/>
      <c r="X72" s="269"/>
      <c r="Y72" s="269"/>
      <c r="Z72" s="269"/>
      <c r="BN72" s="273"/>
    </row>
    <row r="73" spans="1:66" s="272" customFormat="1">
      <c r="A73" s="269"/>
      <c r="B73" s="276"/>
      <c r="C73" s="278"/>
      <c r="D73" s="278"/>
      <c r="E73" s="278"/>
      <c r="F73" s="278"/>
      <c r="G73" s="278"/>
      <c r="H73" s="278"/>
      <c r="I73" s="278"/>
      <c r="J73" s="269"/>
      <c r="K73" s="269"/>
      <c r="L73" s="269"/>
      <c r="M73" s="269"/>
      <c r="N73" s="269"/>
      <c r="O73" s="269"/>
      <c r="P73" s="269"/>
      <c r="Q73" s="269"/>
      <c r="R73" s="269"/>
      <c r="S73" s="269"/>
      <c r="T73" s="269"/>
      <c r="U73" s="269"/>
      <c r="V73" s="269"/>
      <c r="W73" s="269"/>
      <c r="X73" s="269"/>
      <c r="Y73" s="269"/>
      <c r="Z73" s="269"/>
      <c r="BN73" s="273"/>
    </row>
    <row r="74" spans="1:66" s="272" customFormat="1">
      <c r="A74" s="269"/>
      <c r="B74" s="285"/>
      <c r="C74" s="278"/>
      <c r="D74" s="278"/>
      <c r="E74" s="278"/>
      <c r="F74" s="278"/>
      <c r="G74" s="278"/>
      <c r="H74" s="278"/>
      <c r="I74" s="278"/>
      <c r="J74" s="269"/>
      <c r="K74" s="269"/>
      <c r="L74" s="269"/>
      <c r="M74" s="269"/>
      <c r="N74" s="269"/>
      <c r="O74" s="269"/>
      <c r="P74" s="269"/>
      <c r="Q74" s="269"/>
      <c r="R74" s="269"/>
      <c r="S74" s="269"/>
      <c r="T74" s="269"/>
      <c r="U74" s="269"/>
      <c r="V74" s="269"/>
      <c r="W74" s="269"/>
      <c r="X74" s="269"/>
      <c r="Y74" s="269"/>
      <c r="Z74" s="269"/>
      <c r="BN74" s="273"/>
    </row>
    <row r="75" spans="1:66" s="272" customFormat="1">
      <c r="A75" s="269"/>
      <c r="B75" s="285"/>
      <c r="C75" s="278"/>
      <c r="D75" s="278"/>
      <c r="E75" s="278"/>
      <c r="F75" s="278"/>
      <c r="G75" s="278"/>
      <c r="H75" s="278"/>
      <c r="I75" s="278"/>
      <c r="J75" s="269"/>
      <c r="K75" s="269"/>
      <c r="L75" s="269"/>
      <c r="M75" s="269"/>
      <c r="N75" s="269"/>
      <c r="O75" s="269"/>
      <c r="P75" s="269"/>
      <c r="Q75" s="269"/>
      <c r="R75" s="269"/>
      <c r="S75" s="269"/>
      <c r="T75" s="269"/>
      <c r="U75" s="269"/>
      <c r="V75" s="269"/>
      <c r="W75" s="269"/>
      <c r="X75" s="269"/>
      <c r="Y75" s="269"/>
      <c r="Z75" s="269"/>
      <c r="BN75" s="273"/>
    </row>
    <row r="76" spans="1:66" s="272" customFormat="1">
      <c r="A76" s="269"/>
      <c r="B76" s="276"/>
      <c r="C76" s="278"/>
      <c r="D76" s="278"/>
      <c r="E76" s="278"/>
      <c r="F76" s="278"/>
      <c r="G76" s="278"/>
      <c r="H76" s="278"/>
      <c r="I76" s="278"/>
      <c r="J76" s="269"/>
      <c r="K76" s="269"/>
      <c r="L76" s="269"/>
      <c r="M76" s="269"/>
      <c r="N76" s="269"/>
      <c r="O76" s="269"/>
      <c r="P76" s="269"/>
      <c r="Q76" s="269"/>
      <c r="R76" s="269"/>
      <c r="S76" s="269"/>
      <c r="T76" s="269"/>
      <c r="U76" s="269"/>
      <c r="V76" s="269"/>
      <c r="W76" s="269"/>
      <c r="X76" s="269"/>
      <c r="Y76" s="269"/>
      <c r="Z76" s="269"/>
      <c r="BN76" s="273"/>
    </row>
    <row r="77" spans="1:66" s="272" customFormat="1">
      <c r="A77" s="269"/>
      <c r="B77" s="276"/>
      <c r="C77" s="278"/>
      <c r="D77" s="278"/>
      <c r="E77" s="278"/>
      <c r="F77" s="278"/>
      <c r="G77" s="278"/>
      <c r="H77" s="278"/>
      <c r="I77" s="278"/>
      <c r="J77" s="269"/>
      <c r="K77" s="269"/>
      <c r="L77" s="269"/>
      <c r="M77" s="269"/>
      <c r="N77" s="269"/>
      <c r="O77" s="269"/>
      <c r="P77" s="269"/>
      <c r="Q77" s="269"/>
      <c r="R77" s="269"/>
      <c r="S77" s="269"/>
      <c r="T77" s="269"/>
      <c r="U77" s="269"/>
      <c r="V77" s="269"/>
      <c r="W77" s="269"/>
      <c r="X77" s="269"/>
      <c r="Y77" s="269"/>
      <c r="Z77" s="269"/>
      <c r="BN77" s="273"/>
    </row>
    <row r="78" spans="1:66" s="272" customFormat="1">
      <c r="A78" s="278"/>
      <c r="B78" s="278"/>
      <c r="C78" s="278"/>
      <c r="D78" s="278"/>
      <c r="E78" s="278"/>
      <c r="F78" s="278"/>
      <c r="G78" s="278"/>
      <c r="H78" s="278"/>
      <c r="I78" s="278"/>
      <c r="J78" s="278"/>
      <c r="K78" s="278"/>
      <c r="L78" s="278"/>
      <c r="M78" s="278"/>
      <c r="N78" s="278"/>
      <c r="O78" s="278"/>
      <c r="P78" s="278"/>
      <c r="Q78" s="278"/>
      <c r="R78" s="278"/>
      <c r="S78" s="278"/>
      <c r="T78" s="278"/>
      <c r="U78" s="278"/>
      <c r="V78" s="278"/>
      <c r="W78" s="278"/>
      <c r="X78" s="278"/>
      <c r="Y78" s="278"/>
      <c r="Z78" s="278"/>
      <c r="BN78" s="273"/>
    </row>
    <row r="79" spans="1:66" s="272" customFormat="1">
      <c r="A79" s="278"/>
      <c r="B79" s="275"/>
      <c r="C79" s="278"/>
      <c r="D79" s="278"/>
      <c r="E79" s="278"/>
      <c r="F79" s="278"/>
      <c r="G79" s="278"/>
      <c r="H79" s="278"/>
      <c r="I79" s="278"/>
      <c r="J79" s="278"/>
      <c r="K79" s="278"/>
      <c r="L79" s="278"/>
      <c r="M79" s="278"/>
      <c r="N79" s="278"/>
      <c r="O79" s="278"/>
      <c r="P79" s="278"/>
      <c r="Q79" s="278"/>
      <c r="R79" s="278"/>
      <c r="S79" s="278"/>
      <c r="T79" s="278"/>
      <c r="U79" s="278"/>
      <c r="V79" s="278"/>
      <c r="W79" s="278"/>
      <c r="X79" s="278"/>
      <c r="Y79" s="278"/>
      <c r="Z79" s="278"/>
      <c r="BN79" s="273"/>
    </row>
    <row r="80" spans="1:66" s="272" customFormat="1">
      <c r="A80" s="278"/>
      <c r="B80" s="278"/>
      <c r="C80" s="278"/>
      <c r="D80" s="278"/>
      <c r="E80" s="278"/>
      <c r="F80" s="278"/>
      <c r="G80" s="278"/>
      <c r="H80" s="278"/>
      <c r="I80" s="278"/>
      <c r="J80" s="278"/>
      <c r="K80" s="278"/>
      <c r="L80" s="278"/>
      <c r="M80" s="278"/>
      <c r="N80" s="278"/>
      <c r="O80" s="278"/>
      <c r="P80" s="278"/>
      <c r="Q80" s="278"/>
      <c r="R80" s="278"/>
      <c r="S80" s="278"/>
      <c r="T80" s="278"/>
      <c r="U80" s="278"/>
      <c r="V80" s="278"/>
      <c r="W80" s="278"/>
      <c r="X80" s="278"/>
      <c r="Y80" s="278"/>
      <c r="Z80" s="278"/>
      <c r="BN80" s="273"/>
    </row>
    <row r="81" spans="1:66" s="272" customFormat="1">
      <c r="A81" s="278"/>
      <c r="B81" s="285"/>
      <c r="C81" s="276"/>
      <c r="D81" s="285"/>
      <c r="E81" s="285"/>
      <c r="F81" s="285"/>
      <c r="G81" s="285"/>
      <c r="H81" s="285"/>
      <c r="I81" s="285"/>
      <c r="J81" s="278"/>
      <c r="K81" s="278"/>
      <c r="L81" s="278"/>
      <c r="M81" s="278"/>
      <c r="N81" s="278"/>
      <c r="O81" s="278"/>
      <c r="P81" s="278"/>
      <c r="Q81" s="278"/>
      <c r="R81" s="278"/>
      <c r="S81" s="278"/>
      <c r="T81" s="278"/>
      <c r="U81" s="278"/>
      <c r="V81" s="278"/>
      <c r="W81" s="278"/>
      <c r="X81" s="278"/>
      <c r="Y81" s="278"/>
      <c r="Z81" s="278"/>
      <c r="BN81" s="273"/>
    </row>
    <row r="82" spans="1:66" s="272" customFormat="1">
      <c r="A82" s="278"/>
      <c r="B82" s="280"/>
      <c r="C82" s="280"/>
      <c r="D82" s="278"/>
      <c r="E82" s="284"/>
      <c r="F82" s="284"/>
      <c r="G82" s="278"/>
      <c r="H82" s="278"/>
      <c r="I82" s="278"/>
      <c r="J82" s="278"/>
      <c r="K82" s="278"/>
      <c r="L82" s="278"/>
      <c r="M82" s="278"/>
      <c r="N82" s="278"/>
      <c r="O82" s="278"/>
      <c r="P82" s="278"/>
      <c r="Q82" s="278"/>
      <c r="R82" s="278"/>
      <c r="S82" s="278"/>
      <c r="T82" s="278"/>
      <c r="U82" s="278"/>
      <c r="V82" s="278"/>
      <c r="W82" s="278"/>
      <c r="X82" s="278"/>
      <c r="Y82" s="278"/>
      <c r="Z82" s="278"/>
      <c r="BN82" s="273"/>
    </row>
    <row r="83" spans="1:66" s="272" customFormat="1">
      <c r="A83" s="278"/>
      <c r="B83" s="280"/>
      <c r="C83" s="280"/>
      <c r="D83" s="278"/>
      <c r="E83" s="284"/>
      <c r="F83" s="284"/>
      <c r="G83" s="278"/>
      <c r="H83" s="278"/>
      <c r="I83" s="278"/>
      <c r="J83" s="278"/>
      <c r="K83" s="278"/>
      <c r="L83" s="278"/>
      <c r="M83" s="278"/>
      <c r="N83" s="278"/>
      <c r="O83" s="278"/>
      <c r="P83" s="278"/>
      <c r="Q83" s="278"/>
      <c r="R83" s="278"/>
      <c r="S83" s="278"/>
      <c r="T83" s="278"/>
      <c r="U83" s="278"/>
      <c r="V83" s="278"/>
      <c r="W83" s="278"/>
      <c r="X83" s="278"/>
      <c r="Y83" s="278"/>
      <c r="Z83" s="278"/>
      <c r="BN83" s="273"/>
    </row>
    <row r="84" spans="1:66" s="272" customFormat="1">
      <c r="A84" s="278"/>
      <c r="B84" s="280"/>
      <c r="C84" s="280"/>
      <c r="D84" s="278"/>
      <c r="E84" s="284"/>
      <c r="F84" s="284"/>
      <c r="G84" s="278"/>
      <c r="H84" s="278"/>
      <c r="I84" s="278"/>
      <c r="J84" s="278"/>
      <c r="K84" s="278"/>
      <c r="L84" s="278"/>
      <c r="M84" s="278"/>
      <c r="N84" s="278"/>
      <c r="O84" s="278"/>
      <c r="P84" s="278"/>
      <c r="Q84" s="278"/>
      <c r="R84" s="278"/>
      <c r="S84" s="278"/>
      <c r="T84" s="278"/>
      <c r="U84" s="278"/>
      <c r="V84" s="278"/>
      <c r="W84" s="278"/>
      <c r="X84" s="278"/>
      <c r="Y84" s="278"/>
      <c r="Z84" s="278"/>
      <c r="BN84" s="273"/>
    </row>
    <row r="85" spans="1:66" s="272" customFormat="1">
      <c r="A85" s="278"/>
      <c r="B85" s="280"/>
      <c r="C85" s="280"/>
      <c r="D85" s="278"/>
      <c r="E85" s="284"/>
      <c r="F85" s="284"/>
      <c r="G85" s="278"/>
      <c r="H85" s="278"/>
      <c r="I85" s="278"/>
      <c r="J85" s="278"/>
      <c r="K85" s="278"/>
      <c r="L85" s="278"/>
      <c r="M85" s="278"/>
      <c r="N85" s="278"/>
      <c r="O85" s="278"/>
      <c r="P85" s="278"/>
      <c r="Q85" s="278"/>
      <c r="R85" s="278"/>
      <c r="S85" s="278"/>
      <c r="T85" s="278"/>
      <c r="U85" s="278"/>
      <c r="V85" s="278"/>
      <c r="W85" s="278"/>
      <c r="X85" s="278"/>
      <c r="Y85" s="278"/>
      <c r="Z85" s="278"/>
      <c r="BN85" s="273"/>
    </row>
    <row r="86" spans="1:66" s="272" customFormat="1">
      <c r="A86" s="278"/>
      <c r="B86" s="280"/>
      <c r="C86" s="280"/>
      <c r="D86" s="278"/>
      <c r="E86" s="284"/>
      <c r="F86" s="284"/>
      <c r="G86" s="278"/>
      <c r="H86" s="278"/>
      <c r="I86" s="278"/>
      <c r="J86" s="278"/>
      <c r="K86" s="278"/>
      <c r="L86" s="278"/>
      <c r="M86" s="278"/>
      <c r="N86" s="278"/>
      <c r="O86" s="278"/>
      <c r="P86" s="278"/>
      <c r="Q86" s="278"/>
      <c r="R86" s="278"/>
      <c r="S86" s="278"/>
      <c r="T86" s="278"/>
      <c r="U86" s="278"/>
      <c r="V86" s="278"/>
      <c r="W86" s="278"/>
      <c r="X86" s="278"/>
      <c r="Y86" s="278"/>
      <c r="Z86" s="278"/>
      <c r="BN86" s="273"/>
    </row>
    <row r="87" spans="1:66" s="272" customFormat="1">
      <c r="A87" s="285"/>
      <c r="B87" s="278"/>
      <c r="C87" s="278"/>
      <c r="D87" s="278"/>
      <c r="E87" s="278"/>
      <c r="F87" s="278"/>
      <c r="G87" s="278"/>
      <c r="H87" s="278"/>
      <c r="I87" s="278"/>
      <c r="J87" s="285"/>
      <c r="K87" s="285"/>
      <c r="L87" s="285"/>
      <c r="M87" s="285"/>
      <c r="N87" s="285"/>
      <c r="O87" s="285"/>
      <c r="P87" s="285"/>
      <c r="Q87" s="285"/>
      <c r="R87" s="285"/>
      <c r="S87" s="285"/>
      <c r="T87" s="285"/>
      <c r="U87" s="285"/>
      <c r="V87" s="285"/>
      <c r="W87" s="285"/>
      <c r="X87" s="285"/>
      <c r="Y87" s="285"/>
      <c r="Z87" s="285"/>
      <c r="BN87" s="273"/>
    </row>
    <row r="88" spans="1:66" s="272" customFormat="1">
      <c r="A88" s="278"/>
      <c r="B88" s="275"/>
      <c r="C88" s="278"/>
      <c r="D88" s="278"/>
      <c r="E88" s="278"/>
      <c r="F88" s="278"/>
      <c r="G88" s="278"/>
      <c r="H88" s="278"/>
      <c r="I88" s="278"/>
      <c r="J88" s="278"/>
      <c r="K88" s="278"/>
      <c r="L88" s="278"/>
      <c r="M88" s="278"/>
      <c r="N88" s="278"/>
      <c r="O88" s="278"/>
      <c r="P88" s="278"/>
      <c r="Q88" s="278"/>
      <c r="R88" s="278"/>
      <c r="S88" s="278"/>
      <c r="T88" s="278"/>
      <c r="U88" s="278"/>
      <c r="V88" s="278"/>
      <c r="W88" s="278"/>
      <c r="X88" s="278"/>
      <c r="Y88" s="278"/>
      <c r="Z88" s="278"/>
      <c r="BN88" s="273"/>
    </row>
    <row r="89" spans="1:66" s="272" customFormat="1">
      <c r="A89" s="278"/>
      <c r="B89" s="278"/>
      <c r="C89" s="278"/>
      <c r="D89" s="278"/>
      <c r="E89" s="278"/>
      <c r="F89" s="278"/>
      <c r="G89" s="278"/>
      <c r="H89" s="278"/>
      <c r="I89" s="278"/>
      <c r="J89" s="278"/>
      <c r="K89" s="278"/>
      <c r="L89" s="278"/>
      <c r="M89" s="278"/>
      <c r="N89" s="278"/>
      <c r="O89" s="278"/>
      <c r="P89" s="278"/>
      <c r="Q89" s="278"/>
      <c r="R89" s="278"/>
      <c r="S89" s="278"/>
      <c r="T89" s="278"/>
      <c r="U89" s="278"/>
      <c r="V89" s="278"/>
      <c r="W89" s="278"/>
      <c r="X89" s="278"/>
      <c r="Y89" s="278"/>
      <c r="Z89" s="278"/>
      <c r="BN89" s="273"/>
    </row>
    <row r="90" spans="1:66" s="272" customFormat="1">
      <c r="A90" s="278"/>
      <c r="B90" s="285"/>
      <c r="C90" s="276"/>
      <c r="D90" s="285"/>
      <c r="E90" s="285"/>
      <c r="F90" s="285"/>
      <c r="G90" s="285"/>
      <c r="H90" s="285"/>
      <c r="I90" s="285"/>
      <c r="J90" s="278"/>
      <c r="K90" s="278"/>
      <c r="L90" s="278"/>
      <c r="M90" s="278"/>
      <c r="N90" s="278"/>
      <c r="O90" s="278"/>
      <c r="P90" s="278"/>
      <c r="Q90" s="278"/>
      <c r="R90" s="278"/>
      <c r="S90" s="278"/>
      <c r="T90" s="278"/>
      <c r="U90" s="278"/>
      <c r="V90" s="278"/>
      <c r="W90" s="278"/>
      <c r="X90" s="278"/>
      <c r="Y90" s="278"/>
      <c r="Z90" s="278"/>
      <c r="BN90" s="273"/>
    </row>
    <row r="91" spans="1:66" s="272" customFormat="1">
      <c r="A91" s="278"/>
      <c r="B91" s="280"/>
      <c r="C91" s="280"/>
      <c r="D91" s="278"/>
      <c r="E91" s="278"/>
      <c r="F91" s="278"/>
      <c r="G91" s="278"/>
      <c r="H91" s="278"/>
      <c r="I91" s="278"/>
      <c r="J91" s="278"/>
      <c r="K91" s="278"/>
      <c r="L91" s="278"/>
      <c r="M91" s="278"/>
      <c r="N91" s="278"/>
      <c r="O91" s="278"/>
      <c r="P91" s="278"/>
      <c r="Q91" s="278"/>
      <c r="R91" s="278"/>
      <c r="S91" s="278"/>
      <c r="T91" s="278"/>
      <c r="U91" s="278"/>
      <c r="V91" s="278"/>
      <c r="W91" s="278"/>
      <c r="X91" s="278"/>
      <c r="Y91" s="278"/>
      <c r="Z91" s="278"/>
      <c r="BN91" s="273"/>
    </row>
    <row r="92" spans="1:66" s="272" customFormat="1">
      <c r="A92" s="278"/>
      <c r="B92" s="280"/>
      <c r="C92" s="280"/>
      <c r="D92" s="278"/>
      <c r="E92" s="278"/>
      <c r="F92" s="278"/>
      <c r="G92" s="278"/>
      <c r="H92" s="278"/>
      <c r="I92" s="278"/>
      <c r="J92" s="278"/>
      <c r="K92" s="278"/>
      <c r="L92" s="278"/>
      <c r="M92" s="278"/>
      <c r="N92" s="278"/>
      <c r="O92" s="278"/>
      <c r="P92" s="278"/>
      <c r="Q92" s="278"/>
      <c r="R92" s="278"/>
      <c r="S92" s="278"/>
      <c r="T92" s="278"/>
      <c r="U92" s="278"/>
      <c r="V92" s="278"/>
      <c r="W92" s="278"/>
      <c r="X92" s="278"/>
      <c r="Y92" s="278"/>
      <c r="Z92" s="278"/>
      <c r="BN92" s="273"/>
    </row>
    <row r="93" spans="1:66" s="272" customFormat="1">
      <c r="A93" s="278"/>
      <c r="B93" s="280"/>
      <c r="C93" s="280"/>
      <c r="D93" s="278"/>
      <c r="E93" s="278"/>
      <c r="F93" s="278"/>
      <c r="G93" s="278"/>
      <c r="H93" s="278"/>
      <c r="I93" s="278"/>
      <c r="J93" s="278"/>
      <c r="K93" s="278"/>
      <c r="L93" s="278"/>
      <c r="M93" s="278"/>
      <c r="N93" s="278"/>
      <c r="O93" s="278"/>
      <c r="P93" s="278"/>
      <c r="Q93" s="278"/>
      <c r="R93" s="278"/>
      <c r="S93" s="278"/>
      <c r="T93" s="278"/>
      <c r="U93" s="278"/>
      <c r="V93" s="278"/>
      <c r="W93" s="278"/>
      <c r="X93" s="278"/>
      <c r="Y93" s="278"/>
      <c r="Z93" s="278"/>
      <c r="BN93" s="273"/>
    </row>
    <row r="94" spans="1:66" s="272" customFormat="1">
      <c r="A94" s="278"/>
      <c r="B94" s="280"/>
      <c r="C94" s="280"/>
      <c r="D94" s="278"/>
      <c r="E94" s="278"/>
      <c r="F94" s="278"/>
      <c r="G94" s="278"/>
      <c r="H94" s="278"/>
      <c r="I94" s="278"/>
      <c r="J94" s="278"/>
      <c r="K94" s="278"/>
      <c r="L94" s="278"/>
      <c r="M94" s="278"/>
      <c r="N94" s="278"/>
      <c r="O94" s="278"/>
      <c r="P94" s="278"/>
      <c r="Q94" s="278"/>
      <c r="R94" s="278"/>
      <c r="S94" s="278"/>
      <c r="T94" s="278"/>
      <c r="U94" s="278"/>
      <c r="V94" s="278"/>
      <c r="W94" s="278"/>
      <c r="X94" s="278"/>
      <c r="Y94" s="278"/>
      <c r="Z94" s="278"/>
      <c r="BN94" s="273"/>
    </row>
    <row r="95" spans="1:66" s="272" customFormat="1">
      <c r="A95" s="278"/>
      <c r="B95" s="280"/>
      <c r="C95" s="280"/>
      <c r="D95" s="278"/>
      <c r="E95" s="278"/>
      <c r="F95" s="278"/>
      <c r="G95" s="278"/>
      <c r="H95" s="278"/>
      <c r="I95" s="278"/>
      <c r="J95" s="278"/>
      <c r="K95" s="278"/>
      <c r="L95" s="278"/>
      <c r="M95" s="278"/>
      <c r="N95" s="278"/>
      <c r="O95" s="278"/>
      <c r="P95" s="278"/>
      <c r="Q95" s="278"/>
      <c r="R95" s="278"/>
      <c r="S95" s="278"/>
      <c r="T95" s="278"/>
      <c r="U95" s="278"/>
      <c r="V95" s="278"/>
      <c r="W95" s="278"/>
      <c r="X95" s="278"/>
      <c r="Y95" s="278"/>
      <c r="Z95" s="278"/>
      <c r="BN95" s="273"/>
    </row>
    <row r="96" spans="1:66" s="272" customFormat="1">
      <c r="A96" s="285"/>
      <c r="B96" s="269"/>
      <c r="C96" s="269"/>
      <c r="D96" s="269"/>
      <c r="E96" s="269"/>
      <c r="F96" s="269"/>
      <c r="G96" s="269"/>
      <c r="H96" s="269"/>
      <c r="I96" s="269"/>
      <c r="J96" s="285"/>
      <c r="K96" s="285"/>
      <c r="L96" s="285"/>
      <c r="M96" s="285"/>
      <c r="N96" s="285"/>
      <c r="O96" s="285"/>
      <c r="P96" s="285"/>
      <c r="Q96" s="285"/>
      <c r="R96" s="285"/>
      <c r="S96" s="285"/>
      <c r="T96" s="285"/>
      <c r="U96" s="285"/>
      <c r="V96" s="285"/>
      <c r="W96" s="285"/>
      <c r="X96" s="285"/>
      <c r="Y96" s="285"/>
      <c r="Z96" s="285"/>
      <c r="BN96" s="273"/>
    </row>
    <row r="97" spans="1:66" s="272" customFormat="1">
      <c r="A97" s="278"/>
      <c r="B97" s="279"/>
      <c r="C97" s="269"/>
      <c r="D97" s="269"/>
      <c r="E97" s="269"/>
      <c r="F97" s="269"/>
      <c r="G97" s="269"/>
      <c r="H97" s="269"/>
      <c r="I97" s="269"/>
      <c r="J97" s="278"/>
      <c r="K97" s="278"/>
      <c r="L97" s="278"/>
      <c r="M97" s="278"/>
      <c r="N97" s="278"/>
      <c r="O97" s="278"/>
      <c r="P97" s="278"/>
      <c r="Q97" s="278"/>
      <c r="R97" s="278"/>
      <c r="S97" s="278"/>
      <c r="T97" s="278"/>
      <c r="U97" s="278"/>
      <c r="V97" s="278"/>
      <c r="W97" s="278"/>
      <c r="X97" s="278"/>
      <c r="Y97" s="278"/>
      <c r="Z97" s="278"/>
      <c r="BN97" s="273"/>
    </row>
    <row r="98" spans="1:66" s="272" customFormat="1">
      <c r="A98" s="278"/>
      <c r="B98" s="281"/>
      <c r="C98" s="269"/>
      <c r="D98" s="269"/>
      <c r="E98" s="269"/>
      <c r="F98" s="269"/>
      <c r="G98" s="269"/>
      <c r="H98" s="269"/>
      <c r="I98" s="269"/>
      <c r="J98" s="278"/>
      <c r="K98" s="278"/>
      <c r="L98" s="278"/>
      <c r="M98" s="278"/>
      <c r="N98" s="278"/>
      <c r="O98" s="278"/>
      <c r="P98" s="278"/>
      <c r="Q98" s="278"/>
      <c r="R98" s="278"/>
      <c r="S98" s="278"/>
      <c r="T98" s="278"/>
      <c r="U98" s="278"/>
      <c r="V98" s="278"/>
      <c r="W98" s="278"/>
      <c r="X98" s="278"/>
      <c r="Y98" s="278"/>
      <c r="Z98" s="278"/>
      <c r="BN98" s="273"/>
    </row>
    <row r="99" spans="1:66" s="272" customFormat="1">
      <c r="A99" s="278"/>
      <c r="B99" s="269"/>
      <c r="C99" s="282"/>
      <c r="D99" s="280"/>
      <c r="E99" s="269"/>
      <c r="F99" s="269"/>
      <c r="G99" s="269"/>
      <c r="H99" s="269"/>
      <c r="I99" s="269"/>
      <c r="J99" s="278"/>
      <c r="K99" s="278"/>
      <c r="L99" s="278"/>
      <c r="M99" s="278"/>
      <c r="N99" s="278"/>
      <c r="O99" s="278"/>
      <c r="P99" s="278"/>
      <c r="Q99" s="278"/>
      <c r="R99" s="278"/>
      <c r="S99" s="278"/>
      <c r="T99" s="278"/>
      <c r="U99" s="278"/>
      <c r="V99" s="278"/>
      <c r="W99" s="278"/>
      <c r="X99" s="278"/>
      <c r="Y99" s="278"/>
      <c r="Z99" s="278"/>
      <c r="BN99" s="273"/>
    </row>
    <row r="100" spans="1:66" s="272" customFormat="1">
      <c r="A100" s="278"/>
      <c r="B100" s="269"/>
      <c r="C100" s="274"/>
      <c r="D100" s="280"/>
      <c r="E100" s="269"/>
      <c r="F100" s="269"/>
      <c r="G100" s="269"/>
      <c r="H100" s="269"/>
      <c r="I100" s="269"/>
      <c r="J100" s="278"/>
      <c r="K100" s="278"/>
      <c r="L100" s="278"/>
      <c r="M100" s="278"/>
      <c r="N100" s="278"/>
      <c r="O100" s="278"/>
      <c r="P100" s="278"/>
      <c r="Q100" s="278"/>
      <c r="R100" s="278"/>
      <c r="S100" s="278"/>
      <c r="T100" s="278"/>
      <c r="U100" s="278"/>
      <c r="V100" s="278"/>
      <c r="W100" s="278"/>
      <c r="X100" s="278"/>
      <c r="Y100" s="278"/>
      <c r="Z100" s="278"/>
      <c r="BN100" s="273"/>
    </row>
    <row r="101" spans="1:66" s="272" customFormat="1">
      <c r="A101" s="278"/>
      <c r="B101" s="269"/>
      <c r="C101" s="274"/>
      <c r="D101" s="282"/>
      <c r="E101" s="282"/>
      <c r="F101" s="282"/>
      <c r="G101" s="269"/>
      <c r="H101" s="269"/>
      <c r="I101" s="269"/>
      <c r="J101" s="278"/>
      <c r="K101" s="278"/>
      <c r="L101" s="278"/>
      <c r="M101" s="278"/>
      <c r="N101" s="278"/>
      <c r="O101" s="278"/>
      <c r="P101" s="278"/>
      <c r="Q101" s="278"/>
      <c r="R101" s="278"/>
      <c r="S101" s="278"/>
      <c r="T101" s="278"/>
      <c r="U101" s="278"/>
      <c r="V101" s="278"/>
      <c r="W101" s="278"/>
      <c r="X101" s="278"/>
      <c r="Y101" s="278"/>
      <c r="Z101" s="278"/>
      <c r="BN101" s="273"/>
    </row>
    <row r="102" spans="1:66" s="272" customFormat="1">
      <c r="A102" s="269"/>
      <c r="B102" s="279"/>
      <c r="C102" s="274"/>
      <c r="D102" s="282"/>
      <c r="E102" s="282"/>
      <c r="F102" s="282"/>
      <c r="G102" s="269"/>
      <c r="H102" s="269"/>
      <c r="I102" s="269"/>
      <c r="J102" s="269"/>
      <c r="K102" s="269"/>
      <c r="L102" s="269"/>
      <c r="M102" s="269"/>
      <c r="N102" s="269"/>
      <c r="O102" s="269"/>
      <c r="P102" s="269"/>
      <c r="Q102" s="269"/>
      <c r="R102" s="269"/>
      <c r="S102" s="269"/>
      <c r="T102" s="269"/>
      <c r="U102" s="269"/>
      <c r="V102" s="269"/>
      <c r="W102" s="269"/>
      <c r="X102" s="269"/>
      <c r="Y102" s="269"/>
      <c r="Z102" s="269"/>
      <c r="BN102" s="273"/>
    </row>
    <row r="103" spans="1:66" s="272" customFormat="1">
      <c r="A103" s="269"/>
      <c r="B103" s="269"/>
      <c r="C103" s="274"/>
      <c r="D103" s="282"/>
      <c r="E103" s="282"/>
      <c r="F103" s="282"/>
      <c r="G103" s="269"/>
      <c r="H103" s="269"/>
      <c r="I103" s="269"/>
      <c r="J103" s="269"/>
      <c r="K103" s="269"/>
      <c r="L103" s="269"/>
      <c r="M103" s="269"/>
      <c r="N103" s="269"/>
      <c r="O103" s="269"/>
      <c r="P103" s="269"/>
      <c r="Q103" s="269"/>
      <c r="R103" s="269"/>
      <c r="S103" s="269"/>
      <c r="T103" s="269"/>
      <c r="U103" s="269"/>
      <c r="V103" s="269"/>
      <c r="W103" s="269"/>
      <c r="X103" s="269"/>
      <c r="Y103" s="269"/>
      <c r="Z103" s="269"/>
      <c r="BN103" s="273"/>
    </row>
    <row r="104" spans="1:66" s="272" customFormat="1">
      <c r="A104" s="269"/>
      <c r="B104" s="278"/>
      <c r="C104" s="275"/>
      <c r="D104" s="275"/>
      <c r="E104" s="275"/>
      <c r="F104" s="275"/>
      <c r="G104" s="275"/>
      <c r="H104" s="275"/>
      <c r="I104" s="278"/>
      <c r="J104" s="269"/>
      <c r="K104" s="269"/>
      <c r="L104" s="269"/>
      <c r="M104" s="269"/>
      <c r="N104" s="269"/>
      <c r="O104" s="269"/>
      <c r="P104" s="269"/>
      <c r="Q104" s="269"/>
      <c r="R104" s="269"/>
      <c r="S104" s="269"/>
      <c r="T104" s="269"/>
      <c r="U104" s="269"/>
      <c r="V104" s="269"/>
      <c r="W104" s="269"/>
      <c r="X104" s="269"/>
      <c r="Y104" s="269"/>
      <c r="Z104" s="269"/>
      <c r="BN104" s="273"/>
    </row>
    <row r="105" spans="1:66" s="272" customFormat="1">
      <c r="A105" s="269"/>
      <c r="B105" s="276"/>
      <c r="C105" s="278"/>
      <c r="D105" s="278"/>
      <c r="E105" s="278"/>
      <c r="F105" s="278"/>
      <c r="G105" s="278"/>
      <c r="H105" s="278"/>
      <c r="I105" s="278"/>
      <c r="J105" s="269"/>
      <c r="K105" s="269"/>
      <c r="L105" s="269"/>
      <c r="M105" s="269"/>
      <c r="N105" s="269"/>
      <c r="O105" s="269"/>
      <c r="P105" s="269"/>
      <c r="Q105" s="269"/>
      <c r="R105" s="269"/>
      <c r="S105" s="269"/>
      <c r="T105" s="269"/>
      <c r="U105" s="269"/>
      <c r="V105" s="269"/>
      <c r="W105" s="269"/>
      <c r="X105" s="269"/>
      <c r="Y105" s="269"/>
      <c r="Z105" s="269"/>
      <c r="BN105" s="273"/>
    </row>
    <row r="106" spans="1:66" s="272" customFormat="1">
      <c r="A106" s="269"/>
      <c r="B106" s="275"/>
      <c r="C106" s="278"/>
      <c r="D106" s="278"/>
      <c r="E106" s="278"/>
      <c r="F106" s="278"/>
      <c r="G106" s="278"/>
      <c r="H106" s="278"/>
      <c r="I106" s="278"/>
      <c r="J106" s="269"/>
      <c r="K106" s="269"/>
      <c r="L106" s="269"/>
      <c r="M106" s="269"/>
      <c r="N106" s="269"/>
      <c r="O106" s="269"/>
      <c r="P106" s="269"/>
      <c r="Q106" s="269"/>
      <c r="R106" s="269"/>
      <c r="S106" s="269"/>
      <c r="T106" s="269"/>
      <c r="U106" s="269"/>
      <c r="V106" s="269"/>
      <c r="W106" s="269"/>
      <c r="X106" s="269"/>
      <c r="Y106" s="269"/>
      <c r="Z106" s="269"/>
      <c r="BN106" s="273"/>
    </row>
    <row r="107" spans="1:66" s="272" customFormat="1">
      <c r="A107" s="269"/>
      <c r="B107" s="275"/>
      <c r="C107" s="278"/>
      <c r="D107" s="278"/>
      <c r="E107" s="278"/>
      <c r="F107" s="278"/>
      <c r="G107" s="278"/>
      <c r="H107" s="278"/>
      <c r="I107" s="278"/>
      <c r="J107" s="269"/>
      <c r="K107" s="269"/>
      <c r="L107" s="269"/>
      <c r="M107" s="269"/>
      <c r="N107" s="269"/>
      <c r="O107" s="269"/>
      <c r="P107" s="269"/>
      <c r="Q107" s="269"/>
      <c r="R107" s="269"/>
      <c r="S107" s="269"/>
      <c r="T107" s="269"/>
      <c r="U107" s="269"/>
      <c r="V107" s="269"/>
      <c r="W107" s="269"/>
      <c r="X107" s="269"/>
      <c r="Y107" s="269"/>
      <c r="Z107" s="269"/>
      <c r="BN107" s="273"/>
    </row>
    <row r="108" spans="1:66" s="272" customFormat="1">
      <c r="A108" s="269"/>
      <c r="B108" s="276"/>
      <c r="C108" s="278"/>
      <c r="D108" s="278"/>
      <c r="E108" s="278"/>
      <c r="F108" s="278"/>
      <c r="G108" s="278"/>
      <c r="H108" s="278"/>
      <c r="I108" s="278"/>
      <c r="J108" s="269"/>
      <c r="K108" s="269"/>
      <c r="L108" s="269"/>
      <c r="M108" s="269"/>
      <c r="N108" s="269"/>
      <c r="O108" s="269"/>
      <c r="P108" s="269"/>
      <c r="Q108" s="269"/>
      <c r="R108" s="269"/>
      <c r="S108" s="269"/>
      <c r="T108" s="269"/>
      <c r="U108" s="269"/>
      <c r="V108" s="269"/>
      <c r="W108" s="269"/>
      <c r="X108" s="269"/>
      <c r="Y108" s="269"/>
      <c r="Z108" s="269"/>
      <c r="BN108" s="273"/>
    </row>
    <row r="109" spans="1:66" s="272" customFormat="1">
      <c r="A109" s="269"/>
      <c r="B109" s="276"/>
      <c r="C109" s="278"/>
      <c r="D109" s="278"/>
      <c r="E109" s="278"/>
      <c r="F109" s="278"/>
      <c r="G109" s="278"/>
      <c r="H109" s="278"/>
      <c r="I109" s="278"/>
      <c r="J109" s="269"/>
      <c r="K109" s="269"/>
      <c r="L109" s="269"/>
      <c r="M109" s="269"/>
      <c r="N109" s="269"/>
      <c r="O109" s="269"/>
      <c r="P109" s="269"/>
      <c r="Q109" s="269"/>
      <c r="R109" s="269"/>
      <c r="S109" s="269"/>
      <c r="T109" s="269"/>
      <c r="U109" s="269"/>
      <c r="V109" s="269"/>
      <c r="W109" s="269"/>
      <c r="X109" s="269"/>
      <c r="Y109" s="269"/>
      <c r="Z109" s="269"/>
      <c r="BN109" s="273"/>
    </row>
    <row r="110" spans="1:66" s="272" customFormat="1">
      <c r="A110" s="278"/>
      <c r="B110" s="278"/>
      <c r="C110" s="278"/>
      <c r="D110" s="278"/>
      <c r="E110" s="278"/>
      <c r="F110" s="278"/>
      <c r="G110" s="278"/>
      <c r="H110" s="278"/>
      <c r="I110" s="278"/>
      <c r="J110" s="278"/>
      <c r="K110" s="278"/>
      <c r="L110" s="278"/>
      <c r="M110" s="278"/>
      <c r="N110" s="278"/>
      <c r="O110" s="278"/>
      <c r="P110" s="278"/>
      <c r="Q110" s="278"/>
      <c r="R110" s="278"/>
      <c r="S110" s="278"/>
      <c r="T110" s="278"/>
      <c r="U110" s="278"/>
      <c r="V110" s="278"/>
      <c r="W110" s="278"/>
      <c r="X110" s="278"/>
      <c r="Y110" s="278"/>
      <c r="Z110" s="278"/>
      <c r="BN110" s="273"/>
    </row>
    <row r="111" spans="1:66" s="272" customFormat="1">
      <c r="A111" s="278"/>
      <c r="B111" s="275"/>
      <c r="C111" s="278"/>
      <c r="D111" s="278"/>
      <c r="E111" s="278"/>
      <c r="F111" s="278"/>
      <c r="G111" s="278"/>
      <c r="H111" s="278"/>
      <c r="I111" s="278"/>
      <c r="J111" s="278"/>
      <c r="K111" s="278"/>
      <c r="L111" s="278"/>
      <c r="M111" s="278"/>
      <c r="N111" s="278"/>
      <c r="O111" s="278"/>
      <c r="P111" s="278"/>
      <c r="Q111" s="278"/>
      <c r="R111" s="278"/>
      <c r="S111" s="278"/>
      <c r="T111" s="278"/>
      <c r="U111" s="278"/>
      <c r="V111" s="278"/>
      <c r="W111" s="278"/>
      <c r="X111" s="278"/>
      <c r="Y111" s="278"/>
      <c r="Z111" s="278"/>
      <c r="BN111" s="273"/>
    </row>
    <row r="112" spans="1:66" s="272" customFormat="1">
      <c r="A112" s="278"/>
      <c r="B112" s="278"/>
      <c r="C112" s="278"/>
      <c r="D112" s="278"/>
      <c r="E112" s="278"/>
      <c r="F112" s="278"/>
      <c r="G112" s="278"/>
      <c r="H112" s="278"/>
      <c r="I112" s="278"/>
      <c r="J112" s="278"/>
      <c r="K112" s="278"/>
      <c r="L112" s="278"/>
      <c r="M112" s="278"/>
      <c r="N112" s="278"/>
      <c r="O112" s="278"/>
      <c r="P112" s="278"/>
      <c r="Q112" s="278"/>
      <c r="R112" s="278"/>
      <c r="S112" s="278"/>
      <c r="T112" s="278"/>
      <c r="U112" s="278"/>
      <c r="V112" s="278"/>
      <c r="W112" s="278"/>
      <c r="X112" s="278"/>
      <c r="Y112" s="278"/>
      <c r="Z112" s="278"/>
      <c r="BN112" s="273"/>
    </row>
    <row r="113" spans="1:66" s="272" customFormat="1">
      <c r="A113" s="278"/>
      <c r="B113" s="285"/>
      <c r="C113" s="276"/>
      <c r="D113" s="285"/>
      <c r="E113" s="285"/>
      <c r="F113" s="285"/>
      <c r="G113" s="285"/>
      <c r="H113" s="285"/>
      <c r="I113" s="285"/>
      <c r="J113" s="278"/>
      <c r="K113" s="278"/>
      <c r="L113" s="278"/>
      <c r="M113" s="278"/>
      <c r="N113" s="278"/>
      <c r="O113" s="278"/>
      <c r="P113" s="278"/>
      <c r="Q113" s="278"/>
      <c r="R113" s="278"/>
      <c r="S113" s="278"/>
      <c r="T113" s="278"/>
      <c r="U113" s="278"/>
      <c r="V113" s="278"/>
      <c r="W113" s="278"/>
      <c r="X113" s="278"/>
      <c r="Y113" s="278"/>
      <c r="Z113" s="278"/>
      <c r="BN113" s="273"/>
    </row>
    <row r="114" spans="1:66" s="272" customFormat="1">
      <c r="A114" s="278"/>
      <c r="B114" s="280"/>
      <c r="C114" s="280"/>
      <c r="D114" s="278"/>
      <c r="E114" s="284"/>
      <c r="F114" s="284"/>
      <c r="G114" s="278"/>
      <c r="H114" s="278"/>
      <c r="I114" s="278"/>
      <c r="J114" s="278"/>
      <c r="K114" s="278"/>
      <c r="L114" s="278"/>
      <c r="M114" s="278"/>
      <c r="N114" s="278"/>
      <c r="O114" s="278"/>
      <c r="P114" s="278"/>
      <c r="Q114" s="278"/>
      <c r="R114" s="278"/>
      <c r="S114" s="278"/>
      <c r="T114" s="278"/>
      <c r="U114" s="278"/>
      <c r="V114" s="278"/>
      <c r="W114" s="278"/>
      <c r="X114" s="278"/>
      <c r="Y114" s="278"/>
      <c r="Z114" s="278"/>
      <c r="BN114" s="273"/>
    </row>
    <row r="115" spans="1:66" s="272" customFormat="1">
      <c r="A115" s="278"/>
      <c r="B115" s="280"/>
      <c r="C115" s="280"/>
      <c r="D115" s="278"/>
      <c r="E115" s="284"/>
      <c r="F115" s="284"/>
      <c r="G115" s="278"/>
      <c r="H115" s="278"/>
      <c r="I115" s="278"/>
      <c r="J115" s="278"/>
      <c r="K115" s="278"/>
      <c r="L115" s="278"/>
      <c r="M115" s="278"/>
      <c r="N115" s="278"/>
      <c r="O115" s="278"/>
      <c r="P115" s="278"/>
      <c r="Q115" s="278"/>
      <c r="R115" s="278"/>
      <c r="S115" s="278"/>
      <c r="T115" s="278"/>
      <c r="U115" s="278"/>
      <c r="V115" s="278"/>
      <c r="W115" s="278"/>
      <c r="X115" s="278"/>
      <c r="Y115" s="278"/>
      <c r="Z115" s="278"/>
      <c r="BN115" s="273"/>
    </row>
    <row r="116" spans="1:66" s="272" customFormat="1">
      <c r="A116" s="278"/>
      <c r="B116" s="280"/>
      <c r="C116" s="280"/>
      <c r="D116" s="278"/>
      <c r="E116" s="284"/>
      <c r="F116" s="278"/>
      <c r="G116" s="278"/>
      <c r="H116" s="278"/>
      <c r="I116" s="278"/>
      <c r="J116" s="278"/>
      <c r="K116" s="278"/>
      <c r="L116" s="278"/>
      <c r="M116" s="278"/>
      <c r="N116" s="278"/>
      <c r="O116" s="278"/>
      <c r="P116" s="278"/>
      <c r="Q116" s="278"/>
      <c r="R116" s="278"/>
      <c r="S116" s="278"/>
      <c r="T116" s="278"/>
      <c r="U116" s="278"/>
      <c r="V116" s="278"/>
      <c r="W116" s="278"/>
      <c r="X116" s="278"/>
      <c r="Y116" s="278"/>
      <c r="Z116" s="278"/>
      <c r="BN116" s="273"/>
    </row>
    <row r="117" spans="1:66" s="272" customFormat="1">
      <c r="A117" s="278"/>
      <c r="B117" s="280"/>
      <c r="C117" s="280"/>
      <c r="D117" s="278"/>
      <c r="E117" s="284"/>
      <c r="F117" s="284"/>
      <c r="G117" s="278"/>
      <c r="H117" s="278"/>
      <c r="I117" s="278"/>
      <c r="J117" s="278"/>
      <c r="K117" s="278"/>
      <c r="L117" s="278"/>
      <c r="M117" s="278"/>
      <c r="N117" s="278"/>
      <c r="O117" s="278"/>
      <c r="P117" s="278"/>
      <c r="Q117" s="278"/>
      <c r="R117" s="278"/>
      <c r="S117" s="278"/>
      <c r="T117" s="278"/>
      <c r="U117" s="278"/>
      <c r="V117" s="278"/>
      <c r="W117" s="278"/>
      <c r="X117" s="278"/>
      <c r="Y117" s="278"/>
      <c r="Z117" s="278"/>
      <c r="BN117" s="273"/>
    </row>
    <row r="118" spans="1:66" s="272" customFormat="1">
      <c r="A118" s="278"/>
      <c r="B118" s="280"/>
      <c r="C118" s="280"/>
      <c r="D118" s="278"/>
      <c r="E118" s="284"/>
      <c r="F118" s="284"/>
      <c r="G118" s="278"/>
      <c r="H118" s="278"/>
      <c r="I118" s="278"/>
      <c r="J118" s="278"/>
      <c r="K118" s="278"/>
      <c r="L118" s="278"/>
      <c r="M118" s="278"/>
      <c r="N118" s="278"/>
      <c r="O118" s="278"/>
      <c r="P118" s="278"/>
      <c r="Q118" s="278"/>
      <c r="R118" s="278"/>
      <c r="S118" s="278"/>
      <c r="T118" s="278"/>
      <c r="U118" s="278"/>
      <c r="V118" s="278"/>
      <c r="W118" s="278"/>
      <c r="X118" s="278"/>
      <c r="Y118" s="278"/>
      <c r="Z118" s="278"/>
      <c r="BN118" s="273"/>
    </row>
    <row r="119" spans="1:66" s="272" customFormat="1">
      <c r="A119" s="285"/>
      <c r="B119" s="278"/>
      <c r="C119" s="278"/>
      <c r="D119" s="278"/>
      <c r="E119" s="278"/>
      <c r="F119" s="278"/>
      <c r="G119" s="278"/>
      <c r="H119" s="278"/>
      <c r="I119" s="278"/>
      <c r="J119" s="285"/>
      <c r="K119" s="285"/>
      <c r="L119" s="285"/>
      <c r="M119" s="285"/>
      <c r="N119" s="285"/>
      <c r="O119" s="285"/>
      <c r="P119" s="285"/>
      <c r="Q119" s="285"/>
      <c r="R119" s="285"/>
      <c r="S119" s="285"/>
      <c r="T119" s="285"/>
      <c r="U119" s="285"/>
      <c r="V119" s="285"/>
      <c r="W119" s="285"/>
      <c r="X119" s="285"/>
      <c r="Y119" s="285"/>
      <c r="Z119" s="285"/>
      <c r="BN119" s="273"/>
    </row>
    <row r="120" spans="1:66" s="272" customFormat="1">
      <c r="A120" s="278"/>
      <c r="B120" s="275"/>
      <c r="C120" s="278"/>
      <c r="D120" s="278"/>
      <c r="E120" s="278"/>
      <c r="F120" s="278"/>
      <c r="G120" s="278"/>
      <c r="H120" s="278"/>
      <c r="I120" s="278"/>
      <c r="J120" s="278"/>
      <c r="K120" s="278"/>
      <c r="L120" s="278"/>
      <c r="M120" s="278"/>
      <c r="N120" s="278"/>
      <c r="O120" s="278"/>
      <c r="P120" s="278"/>
      <c r="Q120" s="278"/>
      <c r="R120" s="278"/>
      <c r="S120" s="278"/>
      <c r="T120" s="278"/>
      <c r="U120" s="278"/>
      <c r="V120" s="278"/>
      <c r="W120" s="278"/>
      <c r="X120" s="278"/>
      <c r="Y120" s="278"/>
      <c r="Z120" s="278"/>
      <c r="BN120" s="273"/>
    </row>
    <row r="121" spans="1:66" s="272" customFormat="1">
      <c r="A121" s="278"/>
      <c r="B121" s="278"/>
      <c r="C121" s="278"/>
      <c r="D121" s="278"/>
      <c r="E121" s="278"/>
      <c r="F121" s="278"/>
      <c r="G121" s="278"/>
      <c r="H121" s="278"/>
      <c r="I121" s="278"/>
      <c r="J121" s="278"/>
      <c r="K121" s="278"/>
      <c r="L121" s="278"/>
      <c r="M121" s="278"/>
      <c r="N121" s="278"/>
      <c r="O121" s="278"/>
      <c r="P121" s="278"/>
      <c r="Q121" s="278"/>
      <c r="R121" s="278"/>
      <c r="S121" s="278"/>
      <c r="T121" s="278"/>
      <c r="U121" s="278"/>
      <c r="V121" s="278"/>
      <c r="W121" s="278"/>
      <c r="X121" s="278"/>
      <c r="Y121" s="278"/>
      <c r="Z121" s="278"/>
      <c r="BN121" s="273"/>
    </row>
    <row r="122" spans="1:66" s="272" customFormat="1">
      <c r="A122" s="278"/>
      <c r="B122" s="285"/>
      <c r="C122" s="276"/>
      <c r="D122" s="285"/>
      <c r="E122" s="285"/>
      <c r="F122" s="285"/>
      <c r="G122" s="285"/>
      <c r="H122" s="285"/>
      <c r="I122" s="285"/>
      <c r="J122" s="278"/>
      <c r="K122" s="278"/>
      <c r="L122" s="278"/>
      <c r="M122" s="278"/>
      <c r="N122" s="278"/>
      <c r="O122" s="278"/>
      <c r="P122" s="278"/>
      <c r="Q122" s="278"/>
      <c r="R122" s="278"/>
      <c r="S122" s="278"/>
      <c r="T122" s="278"/>
      <c r="U122" s="278"/>
      <c r="V122" s="278"/>
      <c r="W122" s="278"/>
      <c r="X122" s="278"/>
      <c r="Y122" s="278"/>
      <c r="Z122" s="278"/>
      <c r="BN122" s="273"/>
    </row>
    <row r="123" spans="1:66" s="272" customFormat="1">
      <c r="A123" s="278"/>
      <c r="B123" s="280"/>
      <c r="C123" s="280"/>
      <c r="D123" s="278"/>
      <c r="E123" s="278"/>
      <c r="F123" s="278"/>
      <c r="G123" s="278"/>
      <c r="H123" s="278"/>
      <c r="I123" s="278"/>
      <c r="J123" s="278"/>
      <c r="K123" s="278"/>
      <c r="L123" s="278"/>
      <c r="M123" s="278"/>
      <c r="N123" s="278"/>
      <c r="O123" s="278"/>
      <c r="P123" s="278"/>
      <c r="Q123" s="278"/>
      <c r="R123" s="278"/>
      <c r="S123" s="278"/>
      <c r="T123" s="278"/>
      <c r="U123" s="278"/>
      <c r="V123" s="278"/>
      <c r="W123" s="278"/>
      <c r="X123" s="278"/>
      <c r="Y123" s="278"/>
      <c r="Z123" s="278"/>
      <c r="BN123" s="273"/>
    </row>
    <row r="124" spans="1:66" s="272" customFormat="1">
      <c r="A124" s="278"/>
      <c r="B124" s="280"/>
      <c r="C124" s="280"/>
      <c r="D124" s="278"/>
      <c r="E124" s="278"/>
      <c r="F124" s="278"/>
      <c r="G124" s="278"/>
      <c r="H124" s="278"/>
      <c r="I124" s="278"/>
      <c r="J124" s="278"/>
      <c r="K124" s="278"/>
      <c r="L124" s="278"/>
      <c r="M124" s="278"/>
      <c r="N124" s="278"/>
      <c r="O124" s="278"/>
      <c r="P124" s="278"/>
      <c r="Q124" s="278"/>
      <c r="R124" s="278"/>
      <c r="S124" s="278"/>
      <c r="T124" s="278"/>
      <c r="U124" s="278"/>
      <c r="V124" s="278"/>
      <c r="W124" s="278"/>
      <c r="X124" s="278"/>
      <c r="Y124" s="278"/>
      <c r="Z124" s="278"/>
      <c r="BN124" s="273"/>
    </row>
    <row r="125" spans="1:66" s="272" customFormat="1">
      <c r="A125" s="278"/>
      <c r="B125" s="280"/>
      <c r="C125" s="280"/>
      <c r="D125" s="278"/>
      <c r="E125" s="278"/>
      <c r="F125" s="278"/>
      <c r="G125" s="278"/>
      <c r="H125" s="278"/>
      <c r="I125" s="278"/>
      <c r="J125" s="278"/>
      <c r="K125" s="278"/>
      <c r="L125" s="278"/>
      <c r="M125" s="278"/>
      <c r="N125" s="278"/>
      <c r="O125" s="278"/>
      <c r="P125" s="278"/>
      <c r="Q125" s="278"/>
      <c r="R125" s="278"/>
      <c r="S125" s="278"/>
      <c r="T125" s="278"/>
      <c r="U125" s="278"/>
      <c r="V125" s="278"/>
      <c r="W125" s="278"/>
      <c r="X125" s="278"/>
      <c r="Y125" s="278"/>
      <c r="Z125" s="278"/>
      <c r="BN125" s="273"/>
    </row>
    <row r="126" spans="1:66" s="272" customFormat="1">
      <c r="A126" s="278"/>
      <c r="B126" s="280"/>
      <c r="C126" s="280"/>
      <c r="D126" s="278"/>
      <c r="E126" s="278"/>
      <c r="F126" s="278"/>
      <c r="G126" s="278"/>
      <c r="H126" s="278"/>
      <c r="I126" s="278"/>
      <c r="J126" s="278"/>
      <c r="K126" s="278"/>
      <c r="L126" s="278"/>
      <c r="M126" s="278"/>
      <c r="N126" s="278"/>
      <c r="O126" s="278"/>
      <c r="P126" s="278"/>
      <c r="Q126" s="278"/>
      <c r="R126" s="278"/>
      <c r="S126" s="278"/>
      <c r="T126" s="278"/>
      <c r="U126" s="278"/>
      <c r="V126" s="278"/>
      <c r="W126" s="278"/>
      <c r="X126" s="278"/>
      <c r="Y126" s="278"/>
      <c r="Z126" s="278"/>
      <c r="BN126" s="273"/>
    </row>
    <row r="127" spans="1:66" s="272" customFormat="1">
      <c r="A127" s="278"/>
      <c r="B127" s="280"/>
      <c r="C127" s="280"/>
      <c r="D127" s="278"/>
      <c r="E127" s="278"/>
      <c r="F127" s="278"/>
      <c r="G127" s="278"/>
      <c r="H127" s="278"/>
      <c r="I127" s="278"/>
      <c r="J127" s="278"/>
      <c r="K127" s="278"/>
      <c r="L127" s="278"/>
      <c r="M127" s="278"/>
      <c r="N127" s="278"/>
      <c r="O127" s="278"/>
      <c r="P127" s="278"/>
      <c r="Q127" s="278"/>
      <c r="R127" s="278"/>
      <c r="S127" s="278"/>
      <c r="T127" s="278"/>
      <c r="U127" s="278"/>
      <c r="V127" s="278"/>
      <c r="W127" s="278"/>
      <c r="X127" s="278"/>
      <c r="Y127" s="278"/>
      <c r="Z127" s="278"/>
      <c r="BN127" s="273"/>
    </row>
    <row r="128" spans="1:66" s="272" customFormat="1">
      <c r="A128" s="285"/>
      <c r="B128" s="269"/>
      <c r="C128" s="269"/>
      <c r="D128" s="269"/>
      <c r="E128" s="269"/>
      <c r="F128" s="269"/>
      <c r="G128" s="269"/>
      <c r="H128" s="269"/>
      <c r="I128" s="269"/>
      <c r="J128" s="285"/>
      <c r="K128" s="285"/>
      <c r="L128" s="285"/>
      <c r="M128" s="285"/>
      <c r="N128" s="285"/>
      <c r="O128" s="285"/>
      <c r="P128" s="285"/>
      <c r="Q128" s="285"/>
      <c r="R128" s="285"/>
      <c r="S128" s="285"/>
      <c r="T128" s="285"/>
      <c r="U128" s="285"/>
      <c r="V128" s="285"/>
      <c r="W128" s="285"/>
      <c r="X128" s="285"/>
      <c r="Y128" s="285"/>
      <c r="Z128" s="285"/>
      <c r="BN128" s="273"/>
    </row>
    <row r="129" spans="1:66" s="272" customFormat="1">
      <c r="A129" s="278"/>
      <c r="J129" s="278"/>
      <c r="K129" s="278"/>
      <c r="L129" s="278"/>
      <c r="M129" s="278"/>
      <c r="N129" s="278"/>
      <c r="O129" s="278"/>
      <c r="P129" s="278"/>
      <c r="Q129" s="278"/>
      <c r="R129" s="278"/>
      <c r="S129" s="278"/>
      <c r="T129" s="278"/>
      <c r="U129" s="278"/>
      <c r="V129" s="278"/>
      <c r="W129" s="278"/>
      <c r="X129" s="278"/>
      <c r="Y129" s="278"/>
      <c r="Z129" s="278"/>
      <c r="BN129" s="273"/>
    </row>
    <row r="130" spans="1:66" s="272" customFormat="1">
      <c r="A130" s="278"/>
      <c r="J130" s="278"/>
      <c r="K130" s="278"/>
      <c r="L130" s="278"/>
      <c r="M130" s="278"/>
      <c r="N130" s="278"/>
      <c r="O130" s="278"/>
      <c r="P130" s="278"/>
      <c r="Q130" s="278"/>
      <c r="R130" s="278"/>
      <c r="S130" s="278"/>
      <c r="T130" s="278"/>
      <c r="U130" s="278"/>
      <c r="V130" s="278"/>
      <c r="W130" s="278"/>
      <c r="X130" s="278"/>
      <c r="Y130" s="278"/>
      <c r="Z130" s="278"/>
      <c r="BN130" s="273"/>
    </row>
    <row r="131" spans="1:66" s="272" customFormat="1">
      <c r="A131" s="278"/>
      <c r="J131" s="278"/>
      <c r="K131" s="278"/>
      <c r="L131" s="278"/>
      <c r="M131" s="278"/>
      <c r="N131" s="278"/>
      <c r="O131" s="278"/>
      <c r="P131" s="278"/>
      <c r="Q131" s="278"/>
      <c r="R131" s="278"/>
      <c r="S131" s="278"/>
      <c r="T131" s="278"/>
      <c r="U131" s="278"/>
      <c r="V131" s="278"/>
      <c r="W131" s="278"/>
      <c r="X131" s="278"/>
      <c r="Y131" s="278"/>
      <c r="Z131" s="278"/>
      <c r="BN131" s="273"/>
    </row>
    <row r="132" spans="1:66" s="272" customFormat="1">
      <c r="A132" s="278"/>
      <c r="J132" s="278"/>
      <c r="K132" s="278"/>
      <c r="L132" s="278"/>
      <c r="M132" s="278"/>
      <c r="N132" s="278"/>
      <c r="O132" s="278"/>
      <c r="P132" s="278"/>
      <c r="Q132" s="278"/>
      <c r="R132" s="278"/>
      <c r="S132" s="278"/>
      <c r="T132" s="278"/>
      <c r="U132" s="278"/>
      <c r="V132" s="278"/>
      <c r="W132" s="278"/>
      <c r="X132" s="278"/>
      <c r="Y132" s="278"/>
      <c r="Z132" s="278"/>
      <c r="BN132" s="273"/>
    </row>
    <row r="133" spans="1:66" s="272" customFormat="1">
      <c r="A133" s="278"/>
      <c r="J133" s="278"/>
      <c r="K133" s="278"/>
      <c r="L133" s="278"/>
      <c r="M133" s="278"/>
      <c r="N133" s="278"/>
      <c r="O133" s="278"/>
      <c r="P133" s="278"/>
      <c r="Q133" s="278"/>
      <c r="R133" s="278"/>
      <c r="S133" s="278"/>
      <c r="T133" s="278"/>
      <c r="U133" s="278"/>
      <c r="V133" s="278"/>
      <c r="W133" s="278"/>
      <c r="X133" s="278"/>
      <c r="Y133" s="278"/>
      <c r="Z133" s="278"/>
      <c r="BN133" s="273"/>
    </row>
    <row r="134" spans="1:66" s="272" customFormat="1">
      <c r="A134" s="269"/>
      <c r="J134" s="269"/>
      <c r="K134" s="269"/>
      <c r="L134" s="269"/>
      <c r="M134" s="269"/>
      <c r="N134" s="269"/>
      <c r="O134" s="269"/>
      <c r="P134" s="269"/>
      <c r="Q134" s="269"/>
      <c r="R134" s="269"/>
      <c r="S134" s="269"/>
      <c r="T134" s="269"/>
      <c r="U134" s="269"/>
      <c r="V134" s="269"/>
      <c r="W134" s="269"/>
      <c r="X134" s="269"/>
      <c r="Y134" s="269"/>
      <c r="Z134" s="269"/>
      <c r="BN134" s="273"/>
    </row>
    <row r="135" spans="1:66" s="272" customFormat="1">
      <c r="BN135" s="273"/>
    </row>
    <row r="136" spans="1:66" s="272" customFormat="1">
      <c r="BN136" s="273"/>
    </row>
    <row r="137" spans="1:66" s="272" customFormat="1">
      <c r="BN137" s="273"/>
    </row>
    <row r="138" spans="1:66" s="272" customFormat="1">
      <c r="BN138" s="273"/>
    </row>
    <row r="139" spans="1:66" s="272" customFormat="1">
      <c r="BN139" s="273"/>
    </row>
    <row r="140" spans="1:66" s="272" customFormat="1">
      <c r="BN140" s="273"/>
    </row>
    <row r="141" spans="1:66" s="272" customFormat="1">
      <c r="BN141" s="273"/>
    </row>
    <row r="142" spans="1:66" s="272" customFormat="1">
      <c r="BN142" s="273"/>
    </row>
    <row r="143" spans="1:66" s="272" customFormat="1">
      <c r="BN143" s="273"/>
    </row>
    <row r="144" spans="1:66" s="272" customFormat="1">
      <c r="BN144" s="273"/>
    </row>
    <row r="145" spans="66:66" s="272" customFormat="1">
      <c r="BN145" s="273"/>
    </row>
    <row r="146" spans="66:66" s="272" customFormat="1">
      <c r="BN146" s="273"/>
    </row>
    <row r="147" spans="66:66" s="272" customFormat="1">
      <c r="BN147" s="273"/>
    </row>
    <row r="148" spans="66:66" s="272" customFormat="1">
      <c r="BN148" s="273"/>
    </row>
    <row r="149" spans="66:66" s="272" customFormat="1">
      <c r="BN149" s="273"/>
    </row>
    <row r="150" spans="66:66" s="272" customFormat="1">
      <c r="BN150" s="273"/>
    </row>
    <row r="151" spans="66:66" s="272" customFormat="1">
      <c r="BN151" s="273"/>
    </row>
    <row r="152" spans="66:66" s="272" customFormat="1">
      <c r="BN152" s="273"/>
    </row>
    <row r="153" spans="66:66" s="272" customFormat="1">
      <c r="BN153" s="273"/>
    </row>
    <row r="154" spans="66:66" s="272" customFormat="1">
      <c r="BN154" s="273"/>
    </row>
    <row r="155" spans="66:66" s="272" customFormat="1">
      <c r="BN155" s="273"/>
    </row>
    <row r="156" spans="66:66" s="272" customFormat="1">
      <c r="BN156" s="273"/>
    </row>
    <row r="157" spans="66:66" s="272" customFormat="1">
      <c r="BN157" s="273"/>
    </row>
    <row r="158" spans="66:66" s="272" customFormat="1">
      <c r="BN158" s="273"/>
    </row>
    <row r="159" spans="66:66" s="272" customFormat="1">
      <c r="BN159" s="273"/>
    </row>
    <row r="160" spans="66:66" s="272" customFormat="1">
      <c r="BN160" s="273"/>
    </row>
    <row r="161" spans="66:66" s="272" customFormat="1">
      <c r="BN161" s="273"/>
    </row>
    <row r="162" spans="66:66" s="272" customFormat="1">
      <c r="BN162" s="273"/>
    </row>
    <row r="163" spans="66:66" s="272" customFormat="1">
      <c r="BN163" s="273"/>
    </row>
    <row r="164" spans="66:66" s="272" customFormat="1">
      <c r="BN164" s="273"/>
    </row>
    <row r="165" spans="66:66" s="272" customFormat="1">
      <c r="BN165" s="273"/>
    </row>
    <row r="166" spans="66:66" s="272" customFormat="1">
      <c r="BN166" s="273"/>
    </row>
    <row r="167" spans="66:66" s="272" customFormat="1">
      <c r="BN167" s="273"/>
    </row>
    <row r="168" spans="66:66" s="272" customFormat="1">
      <c r="BN168" s="273"/>
    </row>
    <row r="169" spans="66:66" s="272" customFormat="1">
      <c r="BN169" s="273"/>
    </row>
    <row r="170" spans="66:66" s="272" customFormat="1">
      <c r="BN170" s="273"/>
    </row>
    <row r="171" spans="66:66" s="272" customFormat="1">
      <c r="BN171" s="273"/>
    </row>
    <row r="172" spans="66:66" s="272" customFormat="1">
      <c r="BN172" s="273"/>
    </row>
    <row r="173" spans="66:66" s="272" customFormat="1">
      <c r="BN173" s="273"/>
    </row>
    <row r="174" spans="66:66" s="272" customFormat="1">
      <c r="BN174" s="273"/>
    </row>
    <row r="175" spans="66:66" s="272" customFormat="1">
      <c r="BN175" s="273"/>
    </row>
    <row r="176" spans="66:66" s="272" customFormat="1">
      <c r="BN176" s="273"/>
    </row>
    <row r="177" spans="66:66" s="272" customFormat="1">
      <c r="BN177" s="273"/>
    </row>
    <row r="178" spans="66:66" s="272" customFormat="1">
      <c r="BN178" s="273"/>
    </row>
    <row r="179" spans="66:66" s="272" customFormat="1">
      <c r="BN179" s="273"/>
    </row>
    <row r="180" spans="66:66" s="272" customFormat="1">
      <c r="BN180" s="273"/>
    </row>
    <row r="181" spans="66:66" s="272" customFormat="1">
      <c r="BN181" s="273"/>
    </row>
    <row r="182" spans="66:66" s="272" customFormat="1">
      <c r="BN182" s="273"/>
    </row>
    <row r="183" spans="66:66" s="272" customFormat="1">
      <c r="BN183" s="273"/>
    </row>
    <row r="184" spans="66:66" s="272" customFormat="1">
      <c r="BN184" s="273"/>
    </row>
    <row r="185" spans="66:66" s="272" customFormat="1">
      <c r="BN185" s="273"/>
    </row>
    <row r="186" spans="66:66" s="272" customFormat="1">
      <c r="BN186" s="273"/>
    </row>
    <row r="187" spans="66:66" s="272" customFormat="1">
      <c r="BN187" s="273"/>
    </row>
    <row r="188" spans="66:66" s="272" customFormat="1">
      <c r="BN188" s="273"/>
    </row>
    <row r="189" spans="66:66" s="272" customFormat="1">
      <c r="BN189" s="273"/>
    </row>
    <row r="190" spans="66:66" s="272" customFormat="1">
      <c r="BN190" s="273"/>
    </row>
    <row r="191" spans="66:66" s="272" customFormat="1">
      <c r="BN191" s="273"/>
    </row>
    <row r="192" spans="66:66" s="272" customFormat="1">
      <c r="BN192" s="273"/>
    </row>
    <row r="193" spans="66:66" s="272" customFormat="1">
      <c r="BN193" s="273"/>
    </row>
    <row r="194" spans="66:66" s="272" customFormat="1">
      <c r="BN194" s="273"/>
    </row>
    <row r="195" spans="66:66" s="272" customFormat="1">
      <c r="BN195" s="273"/>
    </row>
    <row r="196" spans="66:66" s="272" customFormat="1">
      <c r="BN196" s="273"/>
    </row>
    <row r="197" spans="66:66" s="272" customFormat="1">
      <c r="BN197" s="273"/>
    </row>
    <row r="198" spans="66:66" s="272" customFormat="1">
      <c r="BN198" s="273"/>
    </row>
    <row r="199" spans="66:66" s="272" customFormat="1">
      <c r="BN199" s="273"/>
    </row>
    <row r="200" spans="66:66" s="272" customFormat="1">
      <c r="BN200" s="273"/>
    </row>
    <row r="201" spans="66:66" s="272" customFormat="1">
      <c r="BN201" s="273"/>
    </row>
    <row r="202" spans="66:66" s="272" customFormat="1">
      <c r="BN202" s="273"/>
    </row>
    <row r="203" spans="66:66" s="272" customFormat="1">
      <c r="BN203" s="273"/>
    </row>
    <row r="204" spans="66:66" s="272" customFormat="1">
      <c r="BN204" s="273"/>
    </row>
    <row r="205" spans="66:66" s="272" customFormat="1">
      <c r="BN205" s="273"/>
    </row>
    <row r="206" spans="66:66" s="272" customFormat="1">
      <c r="BN206" s="273"/>
    </row>
    <row r="207" spans="66:66" s="272" customFormat="1">
      <c r="BN207" s="273"/>
    </row>
    <row r="208" spans="66:66" s="272" customFormat="1">
      <c r="BN208" s="273"/>
    </row>
    <row r="209" spans="66:66" s="272" customFormat="1">
      <c r="BN209" s="273"/>
    </row>
    <row r="210" spans="66:66" s="272" customFormat="1">
      <c r="BN210" s="273"/>
    </row>
    <row r="211" spans="66:66" s="272" customFormat="1">
      <c r="BN211" s="273"/>
    </row>
    <row r="212" spans="66:66" s="272" customFormat="1">
      <c r="BN212" s="273"/>
    </row>
    <row r="213" spans="66:66" s="272" customFormat="1">
      <c r="BN213" s="273"/>
    </row>
    <row r="214" spans="66:66" s="272" customFormat="1">
      <c r="BN214" s="273"/>
    </row>
    <row r="215" spans="66:66" s="272" customFormat="1">
      <c r="BN215" s="273"/>
    </row>
    <row r="216" spans="66:66" s="272" customFormat="1">
      <c r="BN216" s="273"/>
    </row>
  </sheetData>
  <sheetProtection algorithmName="SHA-512" hashValue="7ZjgGG+r8oDke3haI9vk/2yGMp/keli5yEEN6ROvs7wDX5SEzF4FA+Xrex0R1qEnz4kQsEXFrgtf0d9JMSYJPg==" saltValue="zYB4DkTrS7QR2kEd0tw5kw==" spinCount="100000" sheet="1" objects="1" scenarios="1"/>
  <customSheetViews>
    <customSheetView guid="{2DAA1D84-496C-43B3-9B3D-F6443FDB70D2}" scale="90" topLeftCell="A16">
      <selection activeCell="C30" sqref="C30"/>
      <pageMargins left="0.7" right="0.7" top="0.75" bottom="0.75" header="0.3" footer="0.3"/>
      <pageSetup paperSize="9" orientation="portrait" verticalDpi="0" r:id="rId1"/>
    </customSheetView>
    <customSheetView guid="{4795D392-B56F-435A-BCD0-DB99C7E0A0B0}" scale="90">
      <selection activeCell="F6" sqref="F6"/>
      <pageMargins left="0.7" right="0.7" top="0.75" bottom="0.75" header="0.3" footer="0.3"/>
      <pageSetup paperSize="9" orientation="portrait" verticalDpi="0" r:id="rId2"/>
    </customSheetView>
  </customSheetViews>
  <mergeCells count="4">
    <mergeCell ref="A1:E1"/>
    <mergeCell ref="A3:E3"/>
    <mergeCell ref="B21:C22"/>
    <mergeCell ref="B36:D37"/>
  </mergeCells>
  <dataValidations count="4">
    <dataValidation type="list" allowBlank="1" showInputMessage="1" showErrorMessage="1" sqref="E38 E71 E103">
      <formula1>חודשים</formula1>
    </dataValidation>
    <dataValidation type="list" allowBlank="1" showInputMessage="1" showErrorMessage="1" sqref="D38 D66 D69:D71 D101:D103">
      <formula1>שנה</formula1>
    </dataValidation>
    <dataValidation type="list" allowBlank="1" showInputMessage="1" showErrorMessage="1" sqref="F38 F71 F103">
      <formula1>יום_</formula1>
    </dataValidation>
    <dataValidation type="decimal" operator="greaterThanOrEqual" allowBlank="1" showInputMessage="1" showErrorMessage="1" sqref="J18:K18">
      <formula1>אפס</formula1>
    </dataValidation>
  </dataValidation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tint="0.59999389629810485"/>
    <pageSetUpPr autoPageBreaks="0"/>
  </sheetPr>
  <dimension ref="A1:HR352"/>
  <sheetViews>
    <sheetView rightToLeft="1" zoomScale="60" zoomScaleNormal="60" workbookViewId="0">
      <selection activeCell="A93" sqref="A93"/>
    </sheetView>
  </sheetViews>
  <sheetFormatPr defaultColWidth="9" defaultRowHeight="16.5" outlineLevelRow="1" outlineLevelCol="1"/>
  <cols>
    <col min="1" max="1" width="5.375" style="365" customWidth="1"/>
    <col min="2" max="2" width="42.875" style="334" customWidth="1"/>
    <col min="3" max="5" width="31.875" style="336" customWidth="1"/>
    <col min="6" max="7" width="30.75" style="336" customWidth="1"/>
    <col min="8" max="10" width="30.75" style="334" customWidth="1"/>
    <col min="11" max="11" width="30.5" style="334" customWidth="1"/>
    <col min="12" max="12" width="20.125" style="334" hidden="1" customWidth="1" outlineLevel="1"/>
    <col min="13" max="13" width="28.375" style="336" hidden="1" customWidth="1" outlineLevel="1"/>
    <col min="14" max="14" width="15.125" style="336" hidden="1" customWidth="1" outlineLevel="1"/>
    <col min="15" max="15" width="4.375" style="336" hidden="1" customWidth="1" outlineLevel="1"/>
    <col min="16" max="16" width="26.25" style="336" customWidth="1" collapsed="1"/>
    <col min="17" max="17" width="29.625" style="336" customWidth="1"/>
    <col min="18" max="18" width="18.125" style="336" customWidth="1"/>
    <col min="19" max="24" width="29.375" style="336" customWidth="1"/>
    <col min="25" max="25" width="10.625" style="336" customWidth="1"/>
    <col min="26" max="26" width="29.875" style="336" customWidth="1"/>
    <col min="27" max="27" width="14.625" style="336" customWidth="1"/>
    <col min="28" max="28" width="28.25" style="336" customWidth="1"/>
    <col min="29" max="29" width="20.375" style="336" customWidth="1"/>
    <col min="30" max="30" width="29.375" style="336" customWidth="1"/>
    <col min="31" max="31" width="20.75" style="336" customWidth="1"/>
    <col min="32" max="32" width="16.625" style="336" hidden="1" customWidth="1" outlineLevel="1"/>
    <col min="33" max="33" width="15.625" style="336" hidden="1" customWidth="1" outlineLevel="1"/>
    <col min="34" max="34" width="18.75" style="336" hidden="1" customWidth="1" outlineLevel="1"/>
    <col min="35" max="35" width="20.875" style="336" hidden="1" customWidth="1" outlineLevel="1"/>
    <col min="36" max="36" width="27.125" style="336" hidden="1" customWidth="1" outlineLevel="1"/>
    <col min="37" max="37" width="27" style="336" customWidth="1" collapsed="1"/>
    <col min="38" max="38" width="18.25" style="336" customWidth="1"/>
    <col min="39" max="39" width="23.375" style="336" customWidth="1"/>
    <col min="40" max="40" width="20.25" style="336" customWidth="1"/>
    <col min="41" max="41" width="20.125" style="336" customWidth="1"/>
    <col min="42" max="42" width="16.375" style="336" customWidth="1"/>
    <col min="43" max="43" width="24.875" style="336" customWidth="1"/>
    <col min="44" max="44" width="14.375" style="336" hidden="1" customWidth="1" outlineLevel="1"/>
    <col min="45" max="45" width="28.75" style="336" hidden="1" customWidth="1" outlineLevel="1"/>
    <col min="46" max="46" width="19.125" style="336" hidden="1" customWidth="1" outlineLevel="1"/>
    <col min="47" max="47" width="20.875" style="336" hidden="1" customWidth="1" outlineLevel="1"/>
    <col min="48" max="48" width="22.375" style="336" hidden="1" customWidth="1" outlineLevel="1"/>
    <col min="49" max="49" width="25.875" style="336" customWidth="1" collapsed="1"/>
    <col min="50" max="50" width="21.875" style="336" customWidth="1"/>
    <col min="51" max="51" width="25.125" style="336" customWidth="1"/>
    <col min="52" max="52" width="22" style="336" bestFit="1" customWidth="1"/>
    <col min="53" max="53" width="11.75" style="336" customWidth="1"/>
    <col min="54" max="54" width="27.375" style="336" customWidth="1"/>
    <col min="55" max="55" width="22.375" style="336" customWidth="1"/>
    <col min="56" max="56" width="26.25" style="336" hidden="1" customWidth="1" outlineLevel="1"/>
    <col min="57" max="57" width="20.875" style="336" hidden="1" customWidth="1" outlineLevel="1"/>
    <col min="58" max="59" width="26.375" style="336" hidden="1" customWidth="1" outlineLevel="1"/>
    <col min="60" max="60" width="15.375" style="336" hidden="1" customWidth="1" outlineLevel="1"/>
    <col min="61" max="61" width="11.25" style="336" customWidth="1" collapsed="1"/>
    <col min="62" max="62" width="13.25" style="336" customWidth="1"/>
    <col min="63" max="63" width="11" style="336" customWidth="1"/>
    <col min="64" max="64" width="22" style="337" bestFit="1" customWidth="1"/>
    <col min="65" max="65" width="13.75" style="336" customWidth="1"/>
    <col min="66" max="66" width="26.375" style="336" customWidth="1"/>
    <col min="67" max="67" width="14.875" style="336" customWidth="1"/>
    <col min="68" max="68" width="13.75" style="336" hidden="1" customWidth="1" outlineLevel="1"/>
    <col min="69" max="69" width="14.375" style="336" hidden="1" customWidth="1" outlineLevel="1"/>
    <col min="70" max="70" width="17.75" style="336" hidden="1" customWidth="1" outlineLevel="1"/>
    <col min="71" max="71" width="20.875" style="336" hidden="1" customWidth="1" outlineLevel="1"/>
    <col min="72" max="72" width="12.125" style="336" hidden="1" customWidth="1" outlineLevel="1"/>
    <col min="73" max="73" width="14.375" style="336" customWidth="1" collapsed="1"/>
    <col min="74" max="74" width="20.375" style="336" customWidth="1"/>
    <col min="75" max="75" width="15.125" style="336" customWidth="1"/>
    <col min="76" max="76" width="22" style="336" bestFit="1" customWidth="1"/>
    <col min="77" max="77" width="13.375" style="336" customWidth="1"/>
    <col min="78" max="78" width="20" style="336" customWidth="1"/>
    <col min="79" max="79" width="12.25" style="336" customWidth="1"/>
    <col min="80" max="80" width="15.625" style="336" hidden="1" customWidth="1" outlineLevel="1"/>
    <col min="81" max="81" width="26" style="336" hidden="1" customWidth="1" outlineLevel="1"/>
    <col min="82" max="82" width="14.625" style="336" hidden="1" customWidth="1" outlineLevel="1"/>
    <col min="83" max="83" width="20.875" style="336" hidden="1" customWidth="1" outlineLevel="1"/>
    <col min="84" max="84" width="11.625" style="336" hidden="1" customWidth="1" outlineLevel="1"/>
    <col min="85" max="85" width="20.125" style="336" bestFit="1" customWidth="1" collapsed="1"/>
    <col min="86" max="86" width="9" style="336"/>
    <col min="87" max="87" width="11.75" style="336" bestFit="1" customWidth="1"/>
    <col min="88" max="88" width="22" style="336" bestFit="1" customWidth="1"/>
    <col min="89" max="91" width="9" style="336"/>
    <col min="92" max="92" width="13.375" style="336" hidden="1" customWidth="1" outlineLevel="1"/>
    <col min="93" max="93" width="13.125" style="336" hidden="1" customWidth="1" outlineLevel="1"/>
    <col min="94" max="94" width="10.375" style="336" hidden="1" customWidth="1" outlineLevel="1"/>
    <col min="95" max="95" width="20.875" style="336" hidden="1" customWidth="1" outlineLevel="1"/>
    <col min="96" max="96" width="9" style="336" hidden="1" customWidth="1" outlineLevel="1"/>
    <col min="97" max="97" width="20.125" style="336" bestFit="1" customWidth="1" collapsed="1"/>
    <col min="98" max="98" width="9" style="336"/>
    <col min="99" max="99" width="11.75" style="336" bestFit="1" customWidth="1"/>
    <col min="100" max="100" width="22" style="336" bestFit="1" customWidth="1"/>
    <col min="101" max="103" width="9" style="336"/>
    <col min="104" max="104" width="13.375" style="336" hidden="1" customWidth="1" outlineLevel="1"/>
    <col min="105" max="105" width="13.125" style="336" hidden="1" customWidth="1" outlineLevel="1"/>
    <col min="106" max="106" width="10.375" style="336" hidden="1" customWidth="1" outlineLevel="1"/>
    <col min="107" max="107" width="20.875" style="336" hidden="1" customWidth="1" outlineLevel="1"/>
    <col min="108" max="108" width="9" style="336" hidden="1" customWidth="1" outlineLevel="1"/>
    <col min="109" max="109" width="20.125" style="336" bestFit="1" customWidth="1" collapsed="1"/>
    <col min="110" max="110" width="9" style="336"/>
    <col min="111" max="111" width="11.75" style="336" bestFit="1" customWidth="1"/>
    <col min="112" max="112" width="22" style="336" bestFit="1" customWidth="1"/>
    <col min="113" max="115" width="9" style="336"/>
    <col min="116" max="116" width="13.375" style="336" hidden="1" customWidth="1" outlineLevel="1"/>
    <col min="117" max="117" width="20.125" style="336" hidden="1" customWidth="1" outlineLevel="1"/>
    <col min="118" max="118" width="10.375" style="336" hidden="1" customWidth="1" outlineLevel="1"/>
    <col min="119" max="119" width="20.875" style="336" hidden="1" customWidth="1" outlineLevel="1"/>
    <col min="120" max="120" width="9" style="336" hidden="1" customWidth="1" outlineLevel="1"/>
    <col min="121" max="121" width="9" style="336" collapsed="1"/>
    <col min="122" max="16384" width="9" style="336"/>
  </cols>
  <sheetData>
    <row r="1" spans="1:79" s="334" customFormat="1" ht="86.45" customHeight="1">
      <c r="A1" s="748" t="s">
        <v>2433</v>
      </c>
      <c r="B1" s="749"/>
      <c r="C1" s="749"/>
      <c r="D1" s="749"/>
      <c r="E1" s="749"/>
      <c r="F1" s="749"/>
      <c r="G1" s="749"/>
      <c r="H1" s="749"/>
      <c r="I1" s="749"/>
      <c r="J1" s="749"/>
      <c r="K1" s="749"/>
      <c r="L1" s="749"/>
      <c r="M1" s="749"/>
      <c r="N1" s="749"/>
      <c r="O1" s="749"/>
      <c r="P1" s="750"/>
      <c r="BL1" s="335"/>
    </row>
    <row r="2" spans="1:79" s="334" customFormat="1" ht="17.25">
      <c r="A2" s="412"/>
      <c r="B2" s="338"/>
      <c r="C2" s="756"/>
      <c r="D2" s="756"/>
      <c r="E2" s="756"/>
      <c r="F2" s="756"/>
      <c r="G2" s="338"/>
      <c r="H2" s="338"/>
      <c r="I2" s="338"/>
      <c r="J2" s="338"/>
      <c r="K2" s="338"/>
      <c r="L2" s="338"/>
      <c r="M2" s="338"/>
      <c r="N2" s="338"/>
      <c r="O2" s="338"/>
      <c r="P2" s="413"/>
      <c r="BL2" s="335"/>
    </row>
    <row r="3" spans="1:79" s="360" customFormat="1" ht="25.5" customHeight="1">
      <c r="A3" s="414"/>
      <c r="B3" s="415" t="s">
        <v>2368</v>
      </c>
      <c r="C3" s="416"/>
      <c r="D3" s="362"/>
      <c r="E3" s="362"/>
      <c r="F3" s="362"/>
      <c r="G3" s="362"/>
      <c r="H3" s="362"/>
      <c r="I3" s="362"/>
      <c r="J3" s="362"/>
      <c r="K3" s="362"/>
      <c r="L3" s="362"/>
      <c r="M3" s="362"/>
      <c r="N3" s="362"/>
      <c r="O3" s="362"/>
      <c r="P3" s="417"/>
      <c r="BL3" s="361"/>
    </row>
    <row r="4" spans="1:79" s="360" customFormat="1" ht="24.6" customHeight="1">
      <c r="A4" s="414"/>
      <c r="B4" s="415" t="s">
        <v>226</v>
      </c>
      <c r="C4" s="416"/>
      <c r="D4" s="362"/>
      <c r="E4" s="362"/>
      <c r="F4" s="362"/>
      <c r="G4" s="362"/>
      <c r="H4" s="362"/>
      <c r="I4" s="362"/>
      <c r="J4" s="362"/>
      <c r="K4" s="362"/>
      <c r="L4" s="362"/>
      <c r="M4" s="362"/>
      <c r="N4" s="362"/>
      <c r="O4" s="362"/>
      <c r="P4" s="417"/>
      <c r="BL4" s="361"/>
    </row>
    <row r="5" spans="1:79" s="360" customFormat="1" ht="20.45" customHeight="1">
      <c r="A5" s="414"/>
      <c r="B5" s="418" t="s">
        <v>24</v>
      </c>
      <c r="C5" s="362"/>
      <c r="D5" s="362"/>
      <c r="E5" s="362"/>
      <c r="F5" s="362"/>
      <c r="G5" s="362"/>
      <c r="H5" s="362"/>
      <c r="I5" s="362"/>
      <c r="J5" s="362"/>
      <c r="K5" s="362"/>
      <c r="L5" s="362"/>
      <c r="M5" s="362"/>
      <c r="N5" s="362"/>
      <c r="O5" s="362"/>
      <c r="P5" s="417"/>
      <c r="BK5" s="361"/>
    </row>
    <row r="6" spans="1:79" s="360" customFormat="1" ht="20.45" customHeight="1">
      <c r="A6" s="414"/>
      <c r="B6" s="419" t="s">
        <v>25</v>
      </c>
      <c r="C6" s="362"/>
      <c r="D6" s="362"/>
      <c r="E6" s="362"/>
      <c r="F6" s="362"/>
      <c r="G6" s="362"/>
      <c r="H6" s="362"/>
      <c r="I6" s="362"/>
      <c r="J6" s="362"/>
      <c r="K6" s="362"/>
      <c r="L6" s="362"/>
      <c r="M6" s="362"/>
      <c r="N6" s="362"/>
      <c r="O6" s="362"/>
      <c r="P6" s="417"/>
      <c r="BK6" s="361"/>
    </row>
    <row r="7" spans="1:79" s="360" customFormat="1" ht="20.45" customHeight="1">
      <c r="A7" s="414"/>
      <c r="B7" s="420" t="s">
        <v>2349</v>
      </c>
      <c r="C7" s="362"/>
      <c r="D7" s="362"/>
      <c r="E7" s="362"/>
      <c r="F7" s="362"/>
      <c r="G7" s="362"/>
      <c r="H7" s="362"/>
      <c r="I7" s="362"/>
      <c r="J7" s="362"/>
      <c r="K7" s="362"/>
      <c r="L7" s="362"/>
      <c r="M7" s="362"/>
      <c r="N7" s="362"/>
      <c r="O7" s="362"/>
      <c r="P7" s="417"/>
      <c r="BK7" s="361"/>
    </row>
    <row r="8" spans="1:79" s="360" customFormat="1" ht="20.45" customHeight="1">
      <c r="A8" s="414"/>
      <c r="B8" s="421"/>
      <c r="C8" s="362"/>
      <c r="D8" s="362"/>
      <c r="E8" s="362"/>
      <c r="F8" s="362"/>
      <c r="G8" s="362"/>
      <c r="H8" s="362"/>
      <c r="I8" s="362"/>
      <c r="J8" s="362"/>
      <c r="K8" s="362"/>
      <c r="L8" s="362"/>
      <c r="M8" s="362"/>
      <c r="N8" s="362"/>
      <c r="O8" s="362"/>
      <c r="P8" s="417"/>
      <c r="BK8" s="361"/>
    </row>
    <row r="9" spans="1:79" s="363" customFormat="1" ht="25.5">
      <c r="A9" s="422"/>
      <c r="B9" s="423" t="s">
        <v>304</v>
      </c>
      <c r="P9" s="424"/>
      <c r="BL9" s="364"/>
    </row>
    <row r="10" spans="1:79" s="344" customFormat="1" ht="31.5" customHeight="1">
      <c r="A10" s="425">
        <v>0.1</v>
      </c>
      <c r="B10" s="725" t="s">
        <v>0</v>
      </c>
      <c r="C10" s="398"/>
      <c r="D10" s="367"/>
      <c r="E10" s="367"/>
      <c r="F10" s="367"/>
      <c r="G10" s="367"/>
      <c r="H10" s="367"/>
      <c r="I10" s="367"/>
      <c r="J10" s="367"/>
      <c r="K10" s="367"/>
      <c r="L10" s="367"/>
      <c r="M10" s="367"/>
      <c r="N10" s="367"/>
      <c r="O10" s="367"/>
      <c r="P10" s="426"/>
      <c r="Q10" s="342"/>
      <c r="R10" s="342"/>
      <c r="S10" s="342"/>
      <c r="T10" s="342"/>
      <c r="U10" s="342"/>
      <c r="V10" s="342"/>
      <c r="W10" s="342"/>
      <c r="X10" s="342"/>
      <c r="Y10" s="342"/>
      <c r="Z10" s="342"/>
      <c r="AA10" s="342"/>
      <c r="AB10" s="342"/>
      <c r="AC10" s="342"/>
      <c r="AD10" s="342"/>
      <c r="AE10" s="342"/>
      <c r="AF10" s="342"/>
      <c r="AG10" s="342"/>
      <c r="AH10" s="342"/>
      <c r="AI10" s="342"/>
      <c r="AJ10" s="342"/>
      <c r="AK10" s="342"/>
      <c r="AL10" s="342"/>
      <c r="AM10" s="342"/>
      <c r="AN10" s="342"/>
      <c r="AO10" s="342"/>
      <c r="AP10" s="342"/>
      <c r="AQ10" s="342"/>
      <c r="AR10" s="342"/>
      <c r="AS10" s="342"/>
      <c r="AT10" s="342"/>
      <c r="AU10" s="342"/>
      <c r="AV10" s="342"/>
      <c r="AW10" s="342"/>
      <c r="AX10" s="342"/>
      <c r="AY10" s="342"/>
      <c r="AZ10" s="342"/>
      <c r="BA10" s="342"/>
      <c r="BB10" s="342"/>
      <c r="BC10" s="342"/>
      <c r="BD10" s="342"/>
      <c r="BE10" s="342"/>
      <c r="BF10" s="342"/>
      <c r="BG10" s="342"/>
      <c r="BH10" s="342"/>
      <c r="BI10" s="342"/>
      <c r="BJ10" s="342"/>
      <c r="BK10" s="342"/>
      <c r="BL10" s="343"/>
      <c r="BM10" s="342"/>
      <c r="BN10" s="342"/>
      <c r="BO10" s="342"/>
      <c r="BP10" s="342"/>
      <c r="BQ10" s="342"/>
      <c r="BR10" s="342"/>
      <c r="BS10" s="342"/>
      <c r="BT10" s="342"/>
    </row>
    <row r="11" spans="1:79" s="344" customFormat="1" ht="31.5" customHeight="1">
      <c r="A11" s="425">
        <v>0.2</v>
      </c>
      <c r="B11" s="725" t="s">
        <v>199</v>
      </c>
      <c r="C11" s="398"/>
      <c r="D11" s="341"/>
      <c r="E11" s="341"/>
      <c r="F11" s="367"/>
      <c r="G11" s="367"/>
      <c r="H11" s="367"/>
      <c r="I11" s="367"/>
      <c r="J11" s="367"/>
      <c r="K11" s="367"/>
      <c r="L11" s="367"/>
      <c r="M11" s="367"/>
      <c r="N11" s="367"/>
      <c r="O11" s="367"/>
      <c r="P11" s="426"/>
      <c r="Q11" s="342"/>
      <c r="R11" s="342"/>
      <c r="S11" s="342"/>
      <c r="T11" s="342"/>
      <c r="U11" s="342"/>
      <c r="V11" s="342"/>
      <c r="W11" s="342"/>
      <c r="X11" s="342"/>
      <c r="Y11" s="342"/>
      <c r="Z11" s="342"/>
      <c r="AA11" s="342"/>
      <c r="AB11" s="342"/>
      <c r="AC11" s="342"/>
      <c r="AD11" s="342"/>
      <c r="AE11" s="342"/>
      <c r="AF11" s="342"/>
      <c r="AG11" s="342"/>
      <c r="AH11" s="342"/>
      <c r="AI11" s="342"/>
      <c r="AJ11" s="342"/>
      <c r="AK11" s="342"/>
      <c r="AL11" s="342"/>
      <c r="AM11" s="342"/>
      <c r="AN11" s="342"/>
      <c r="AO11" s="342"/>
      <c r="AP11" s="342"/>
      <c r="AQ11" s="342"/>
      <c r="AR11" s="342"/>
      <c r="AS11" s="342"/>
      <c r="AT11" s="342"/>
      <c r="AU11" s="342"/>
      <c r="AV11" s="342"/>
      <c r="AW11" s="342"/>
      <c r="AX11" s="342"/>
      <c r="AY11" s="342"/>
      <c r="AZ11" s="342"/>
      <c r="BA11" s="342"/>
      <c r="BB11" s="342"/>
      <c r="BC11" s="342"/>
      <c r="BD11" s="342"/>
      <c r="BE11" s="342"/>
      <c r="BF11" s="342"/>
      <c r="BG11" s="342"/>
      <c r="BH11" s="342"/>
      <c r="BI11" s="342"/>
      <c r="BJ11" s="342"/>
      <c r="BK11" s="342"/>
      <c r="BL11" s="343"/>
      <c r="BM11" s="342"/>
      <c r="BN11" s="342"/>
      <c r="BO11" s="342"/>
      <c r="BP11" s="342"/>
      <c r="BQ11" s="342"/>
      <c r="BR11" s="342"/>
      <c r="BS11" s="342"/>
      <c r="BT11" s="342"/>
      <c r="BU11" s="342"/>
      <c r="BV11" s="342"/>
      <c r="BW11" s="342"/>
      <c r="BX11" s="342"/>
      <c r="BY11" s="342"/>
      <c r="BZ11" s="342"/>
      <c r="CA11" s="342"/>
    </row>
    <row r="12" spans="1:79" s="344" customFormat="1" ht="31.5" customHeight="1">
      <c r="A12" s="427">
        <v>0.3</v>
      </c>
      <c r="B12" s="725" t="s">
        <v>4</v>
      </c>
      <c r="C12" s="723"/>
      <c r="D12" s="341"/>
      <c r="E12" s="341"/>
      <c r="F12" s="367"/>
      <c r="G12" s="367"/>
      <c r="H12" s="367"/>
      <c r="I12" s="367"/>
      <c r="J12" s="367"/>
      <c r="K12" s="367"/>
      <c r="L12" s="367"/>
      <c r="M12" s="367"/>
      <c r="N12" s="367"/>
      <c r="O12" s="367"/>
      <c r="P12" s="426"/>
      <c r="Q12" s="342"/>
      <c r="R12" s="342"/>
      <c r="S12" s="342"/>
      <c r="T12" s="342"/>
      <c r="U12" s="342"/>
      <c r="V12" s="342"/>
      <c r="W12" s="342"/>
      <c r="X12" s="342"/>
      <c r="Y12" s="342"/>
      <c r="Z12" s="342"/>
      <c r="AA12" s="342"/>
      <c r="AB12" s="342"/>
      <c r="AC12" s="342"/>
      <c r="AD12" s="342"/>
      <c r="AE12" s="342"/>
      <c r="AF12" s="342"/>
      <c r="AG12" s="342"/>
      <c r="AH12" s="342"/>
      <c r="AI12" s="342"/>
      <c r="AJ12" s="342"/>
      <c r="AK12" s="342"/>
      <c r="AL12" s="342"/>
      <c r="AM12" s="342"/>
      <c r="AN12" s="342"/>
      <c r="AO12" s="342"/>
      <c r="AP12" s="342"/>
      <c r="AQ12" s="342"/>
      <c r="AR12" s="342"/>
      <c r="AS12" s="342"/>
      <c r="AT12" s="342"/>
      <c r="AU12" s="342"/>
      <c r="AV12" s="342"/>
      <c r="AW12" s="342"/>
      <c r="AX12" s="342"/>
      <c r="AY12" s="342"/>
      <c r="AZ12" s="342"/>
      <c r="BA12" s="342"/>
      <c r="BB12" s="342"/>
      <c r="BC12" s="342"/>
      <c r="BD12" s="342"/>
      <c r="BE12" s="342"/>
      <c r="BF12" s="342"/>
      <c r="BG12" s="342"/>
      <c r="BH12" s="342"/>
      <c r="BI12" s="342"/>
      <c r="BJ12" s="342"/>
      <c r="BK12" s="342"/>
      <c r="BL12" s="343"/>
      <c r="BM12" s="342"/>
      <c r="BN12" s="342"/>
      <c r="BO12" s="342"/>
      <c r="BP12" s="342"/>
      <c r="BQ12" s="342"/>
      <c r="BR12" s="342"/>
      <c r="BS12" s="342"/>
      <c r="BT12" s="342"/>
      <c r="BU12" s="342"/>
      <c r="BV12" s="342"/>
      <c r="BW12" s="342"/>
      <c r="BX12" s="342"/>
      <c r="BY12" s="342"/>
      <c r="BZ12" s="342"/>
      <c r="CA12" s="342"/>
    </row>
    <row r="13" spans="1:79" s="344" customFormat="1" ht="31.5" customHeight="1">
      <c r="A13" s="427">
        <v>0.4</v>
      </c>
      <c r="B13" s="726" t="s">
        <v>97</v>
      </c>
      <c r="C13" s="398"/>
      <c r="D13" s="367"/>
      <c r="E13" s="367"/>
      <c r="F13" s="367"/>
      <c r="G13" s="367"/>
      <c r="H13" s="367"/>
      <c r="I13" s="367"/>
      <c r="J13" s="367"/>
      <c r="K13" s="367"/>
      <c r="L13" s="367"/>
      <c r="M13" s="367"/>
      <c r="N13" s="367"/>
      <c r="O13" s="367"/>
      <c r="P13" s="426"/>
      <c r="Q13" s="342"/>
      <c r="R13" s="342"/>
      <c r="S13" s="342"/>
      <c r="T13" s="342"/>
      <c r="U13" s="342"/>
      <c r="V13" s="342"/>
      <c r="W13" s="342"/>
      <c r="X13" s="342"/>
      <c r="Y13" s="342"/>
      <c r="Z13" s="342"/>
      <c r="AA13" s="342"/>
      <c r="AB13" s="342"/>
      <c r="AC13" s="342"/>
      <c r="AD13" s="342"/>
      <c r="AE13" s="342"/>
      <c r="AF13" s="342"/>
      <c r="AG13" s="342"/>
      <c r="AH13" s="342"/>
      <c r="AI13" s="342"/>
      <c r="AJ13" s="342"/>
      <c r="AK13" s="342"/>
      <c r="AL13" s="342"/>
      <c r="AM13" s="342"/>
      <c r="AN13" s="342"/>
      <c r="AO13" s="342"/>
      <c r="AP13" s="342"/>
      <c r="AQ13" s="342"/>
      <c r="AR13" s="342"/>
      <c r="AS13" s="342"/>
      <c r="AT13" s="342"/>
      <c r="AU13" s="342"/>
      <c r="AV13" s="342"/>
      <c r="AW13" s="342"/>
      <c r="AX13" s="342"/>
      <c r="AY13" s="342"/>
      <c r="AZ13" s="342"/>
      <c r="BA13" s="342"/>
      <c r="BB13" s="342"/>
      <c r="BC13" s="342"/>
      <c r="BD13" s="342"/>
      <c r="BE13" s="342"/>
      <c r="BF13" s="342"/>
      <c r="BG13" s="342"/>
      <c r="BH13" s="342"/>
      <c r="BI13" s="342"/>
      <c r="BJ13" s="342"/>
      <c r="BK13" s="342"/>
      <c r="BL13" s="343"/>
      <c r="BM13" s="342"/>
      <c r="BN13" s="342"/>
      <c r="BO13" s="342"/>
      <c r="BP13" s="342"/>
      <c r="BQ13" s="342"/>
      <c r="BR13" s="342"/>
      <c r="BS13" s="342"/>
      <c r="BT13" s="342"/>
      <c r="BU13" s="342"/>
      <c r="BV13" s="342"/>
      <c r="BW13" s="342"/>
      <c r="BX13" s="342"/>
      <c r="BY13" s="342"/>
      <c r="BZ13" s="342"/>
      <c r="CA13" s="342"/>
    </row>
    <row r="14" spans="1:79" s="344" customFormat="1" ht="31.5" customHeight="1">
      <c r="A14" s="427">
        <v>0.5</v>
      </c>
      <c r="B14" s="725" t="s">
        <v>2369</v>
      </c>
      <c r="C14" s="398"/>
      <c r="D14" s="428"/>
      <c r="E14" s="367"/>
      <c r="F14" s="367"/>
      <c r="G14" s="367"/>
      <c r="H14" s="367"/>
      <c r="I14" s="367"/>
      <c r="J14" s="367"/>
      <c r="K14" s="367"/>
      <c r="L14" s="367"/>
      <c r="M14" s="367"/>
      <c r="N14" s="367"/>
      <c r="O14" s="367"/>
      <c r="P14" s="426"/>
      <c r="Q14" s="342"/>
      <c r="R14" s="342"/>
      <c r="S14" s="342"/>
      <c r="T14" s="342"/>
      <c r="U14" s="342"/>
      <c r="V14" s="342"/>
      <c r="W14" s="342"/>
      <c r="X14" s="342"/>
      <c r="Y14" s="342"/>
      <c r="Z14" s="342"/>
      <c r="AA14" s="342"/>
      <c r="AB14" s="342"/>
      <c r="AC14" s="342"/>
      <c r="AD14" s="342"/>
      <c r="AE14" s="342"/>
      <c r="AF14" s="342"/>
      <c r="AG14" s="342"/>
      <c r="AH14" s="342"/>
      <c r="AI14" s="342"/>
      <c r="AJ14" s="342"/>
      <c r="AK14" s="342"/>
      <c r="AL14" s="342"/>
      <c r="AM14" s="342"/>
      <c r="AN14" s="342"/>
      <c r="AO14" s="342"/>
      <c r="AP14" s="342"/>
      <c r="AQ14" s="342"/>
      <c r="AR14" s="342"/>
      <c r="AS14" s="342"/>
      <c r="AT14" s="342"/>
      <c r="AU14" s="342"/>
      <c r="AV14" s="342"/>
      <c r="AW14" s="342"/>
      <c r="AX14" s="342"/>
      <c r="AY14" s="342"/>
      <c r="AZ14" s="342"/>
      <c r="BA14" s="342"/>
      <c r="BB14" s="342"/>
      <c r="BC14" s="342"/>
      <c r="BD14" s="342"/>
      <c r="BE14" s="342"/>
      <c r="BF14" s="342"/>
      <c r="BG14" s="342"/>
      <c r="BH14" s="343"/>
      <c r="BI14" s="342"/>
      <c r="BJ14" s="342"/>
      <c r="BK14" s="342"/>
      <c r="BL14" s="342"/>
      <c r="BM14" s="342"/>
      <c r="BN14" s="342"/>
      <c r="BO14" s="342"/>
      <c r="BP14" s="342"/>
      <c r="BQ14" s="342"/>
      <c r="BR14" s="342"/>
      <c r="BS14" s="342"/>
      <c r="BT14" s="342"/>
      <c r="BU14" s="342"/>
      <c r="BV14" s="342"/>
      <c r="BW14" s="342"/>
    </row>
    <row r="15" spans="1:79" s="345" customFormat="1" ht="31.5" customHeight="1">
      <c r="A15" s="429">
        <v>0.6</v>
      </c>
      <c r="B15" s="725" t="s">
        <v>18</v>
      </c>
      <c r="C15" s="724"/>
      <c r="D15" s="366"/>
      <c r="E15" s="367"/>
      <c r="F15" s="367"/>
      <c r="G15" s="368"/>
      <c r="H15" s="367"/>
      <c r="I15" s="367"/>
      <c r="J15" s="367"/>
      <c r="K15" s="367"/>
      <c r="L15" s="368"/>
      <c r="M15" s="368"/>
      <c r="N15" s="368"/>
      <c r="O15" s="368"/>
      <c r="P15" s="426"/>
      <c r="BL15" s="346"/>
    </row>
    <row r="16" spans="1:79" s="349" customFormat="1" ht="31.5" customHeight="1">
      <c r="A16" s="430">
        <v>0.7</v>
      </c>
      <c r="B16" s="370" t="s">
        <v>530</v>
      </c>
      <c r="C16" s="371" t="s">
        <v>531</v>
      </c>
      <c r="D16" s="371" t="s">
        <v>532</v>
      </c>
      <c r="E16" s="371" t="s">
        <v>533</v>
      </c>
      <c r="F16" s="371" t="s">
        <v>534</v>
      </c>
      <c r="G16" s="371" t="s">
        <v>535</v>
      </c>
      <c r="H16" s="371" t="s">
        <v>536</v>
      </c>
      <c r="I16" s="431"/>
      <c r="J16" s="431"/>
      <c r="K16" s="431"/>
      <c r="L16" s="431"/>
      <c r="M16" s="431"/>
      <c r="N16" s="431"/>
      <c r="O16" s="431"/>
      <c r="P16" s="432"/>
      <c r="Q16" s="347"/>
      <c r="R16" s="347"/>
      <c r="S16" s="347"/>
      <c r="T16" s="347"/>
      <c r="U16" s="347"/>
      <c r="V16" s="347"/>
      <c r="W16" s="347"/>
      <c r="X16" s="347"/>
      <c r="Y16" s="347"/>
      <c r="Z16" s="347"/>
      <c r="AA16" s="347"/>
      <c r="AB16" s="347"/>
      <c r="AC16" s="347"/>
      <c r="AD16" s="347"/>
      <c r="AE16" s="347"/>
      <c r="AF16" s="347"/>
      <c r="AG16" s="347"/>
      <c r="AH16" s="347"/>
      <c r="AI16" s="347"/>
      <c r="AJ16" s="347"/>
      <c r="AK16" s="347"/>
      <c r="AL16" s="347"/>
      <c r="AM16" s="347"/>
      <c r="AN16" s="347"/>
      <c r="AO16" s="347"/>
      <c r="AP16" s="347"/>
      <c r="AQ16" s="347"/>
      <c r="AR16" s="347"/>
      <c r="AS16" s="347"/>
      <c r="AT16" s="347"/>
      <c r="AU16" s="347"/>
      <c r="AV16" s="347"/>
      <c r="AW16" s="347"/>
      <c r="AX16" s="347"/>
      <c r="AY16" s="347"/>
      <c r="AZ16" s="347"/>
      <c r="BA16" s="347"/>
      <c r="BB16" s="347"/>
      <c r="BC16" s="347"/>
      <c r="BD16" s="347"/>
      <c r="BE16" s="347"/>
      <c r="BF16" s="347"/>
      <c r="BG16" s="347"/>
      <c r="BH16" s="347"/>
      <c r="BI16" s="347"/>
      <c r="BJ16" s="347"/>
      <c r="BK16" s="348"/>
      <c r="BL16" s="347"/>
      <c r="BM16" s="347"/>
      <c r="BN16" s="347"/>
      <c r="BO16" s="347"/>
      <c r="BP16" s="347"/>
      <c r="BQ16" s="347"/>
      <c r="BR16" s="347"/>
      <c r="BS16" s="347"/>
      <c r="BT16" s="347"/>
      <c r="BU16" s="347"/>
      <c r="BV16" s="347"/>
      <c r="BW16" s="347"/>
      <c r="BX16" s="347"/>
      <c r="BY16" s="347"/>
      <c r="BZ16" s="347"/>
    </row>
    <row r="17" spans="1:105" ht="31.5" customHeight="1">
      <c r="A17" s="412"/>
      <c r="B17" s="369"/>
      <c r="C17" s="398"/>
      <c r="D17" s="398"/>
      <c r="E17" s="398"/>
      <c r="F17" s="398"/>
      <c r="G17" s="398"/>
      <c r="H17" s="398"/>
      <c r="I17" s="338"/>
      <c r="J17" s="338"/>
      <c r="K17" s="338"/>
      <c r="L17" s="338"/>
      <c r="M17" s="338"/>
      <c r="N17" s="338"/>
      <c r="O17" s="338"/>
      <c r="P17" s="413"/>
      <c r="Q17" s="334"/>
      <c r="R17" s="334"/>
      <c r="S17" s="334"/>
      <c r="T17" s="334"/>
      <c r="U17" s="334"/>
      <c r="V17" s="334"/>
      <c r="W17" s="334"/>
      <c r="X17" s="334"/>
      <c r="Y17" s="334"/>
      <c r="Z17" s="334"/>
      <c r="AA17" s="334"/>
      <c r="AB17" s="334"/>
      <c r="AC17" s="334"/>
      <c r="AD17" s="334"/>
      <c r="AE17" s="334"/>
      <c r="AF17" s="334"/>
      <c r="AG17" s="334"/>
      <c r="AH17" s="334"/>
      <c r="AI17" s="334"/>
      <c r="AJ17" s="334"/>
      <c r="AK17" s="334"/>
      <c r="AL17" s="334"/>
      <c r="AM17" s="334"/>
      <c r="AN17" s="334"/>
      <c r="AO17" s="334"/>
      <c r="AP17" s="334"/>
      <c r="AQ17" s="334"/>
      <c r="AR17" s="334"/>
      <c r="AS17" s="334"/>
      <c r="AT17" s="334"/>
      <c r="AU17" s="334"/>
      <c r="AV17" s="334"/>
      <c r="AW17" s="334"/>
      <c r="AX17" s="334"/>
      <c r="AY17" s="334"/>
      <c r="AZ17" s="334"/>
      <c r="BA17" s="334"/>
      <c r="BB17" s="334"/>
      <c r="BC17" s="334"/>
      <c r="BD17" s="334"/>
      <c r="BE17" s="334"/>
      <c r="BF17" s="334"/>
      <c r="BG17" s="334"/>
      <c r="BH17" s="334"/>
      <c r="BI17" s="334"/>
      <c r="BJ17" s="334"/>
      <c r="BK17" s="335"/>
      <c r="BL17" s="334"/>
      <c r="BM17" s="334"/>
      <c r="BN17" s="334"/>
      <c r="BO17" s="334"/>
      <c r="BP17" s="334"/>
      <c r="BQ17" s="334"/>
      <c r="BR17" s="334"/>
      <c r="BS17" s="334"/>
      <c r="BT17" s="334"/>
      <c r="BU17" s="334"/>
      <c r="BV17" s="334"/>
      <c r="BW17" s="334"/>
      <c r="BX17" s="334"/>
      <c r="BY17" s="334"/>
      <c r="BZ17" s="334"/>
    </row>
    <row r="18" spans="1:105" s="334" customFormat="1">
      <c r="A18" s="412"/>
      <c r="B18" s="338"/>
      <c r="C18" s="373"/>
      <c r="D18" s="373"/>
      <c r="E18" s="373"/>
      <c r="F18" s="373"/>
      <c r="G18" s="373"/>
      <c r="H18" s="373"/>
      <c r="I18" s="338"/>
      <c r="J18" s="338"/>
      <c r="K18" s="338"/>
      <c r="L18" s="338"/>
      <c r="M18" s="338"/>
      <c r="N18" s="338"/>
      <c r="O18" s="338"/>
      <c r="P18" s="413"/>
      <c r="BK18" s="335"/>
    </row>
    <row r="19" spans="1:105" s="334" customFormat="1">
      <c r="A19" s="412"/>
      <c r="B19" s="350"/>
      <c r="C19" s="338"/>
      <c r="D19" s="338"/>
      <c r="E19" s="338"/>
      <c r="F19" s="338"/>
      <c r="G19" s="338"/>
      <c r="H19" s="338"/>
      <c r="I19" s="338"/>
      <c r="J19" s="338"/>
      <c r="K19" s="338"/>
      <c r="L19" s="338"/>
      <c r="M19" s="338"/>
      <c r="N19" s="338"/>
      <c r="O19" s="338"/>
      <c r="P19" s="413"/>
      <c r="BH19" s="335"/>
    </row>
    <row r="20" spans="1:105" s="376" customFormat="1" ht="21" customHeight="1">
      <c r="A20" s="433">
        <v>0.8</v>
      </c>
      <c r="B20" s="374" t="s">
        <v>2370</v>
      </c>
      <c r="C20" s="375" t="s">
        <v>3</v>
      </c>
      <c r="D20" s="375" t="s">
        <v>2122</v>
      </c>
      <c r="E20" s="375" t="s">
        <v>2123</v>
      </c>
      <c r="F20" s="375" t="s">
        <v>2222</v>
      </c>
      <c r="G20" s="375" t="s">
        <v>2197</v>
      </c>
      <c r="H20" s="375" t="s">
        <v>199</v>
      </c>
      <c r="I20" s="375" t="s">
        <v>200</v>
      </c>
      <c r="J20" s="375" t="s">
        <v>4</v>
      </c>
      <c r="K20" s="408" t="s">
        <v>101</v>
      </c>
      <c r="L20" s="378"/>
      <c r="M20" s="378"/>
      <c r="N20" s="378"/>
      <c r="O20" s="378"/>
      <c r="P20" s="434"/>
      <c r="Q20" s="378"/>
      <c r="BD20" s="377"/>
    </row>
    <row r="21" spans="1:105" ht="99.95" customHeight="1">
      <c r="A21" s="412"/>
      <c r="B21" s="751" t="s">
        <v>2437</v>
      </c>
      <c r="C21" s="356"/>
      <c r="D21" s="379"/>
      <c r="E21" s="379"/>
      <c r="F21" s="379"/>
      <c r="G21" s="379"/>
      <c r="H21" s="379"/>
      <c r="I21" s="379"/>
      <c r="J21" s="712"/>
      <c r="K21" s="730"/>
      <c r="L21" s="338"/>
      <c r="M21" s="338"/>
      <c r="N21" s="338"/>
      <c r="O21" s="338"/>
      <c r="P21" s="413"/>
      <c r="Q21" s="334"/>
      <c r="R21" s="334"/>
      <c r="S21" s="334"/>
      <c r="T21" s="334"/>
      <c r="U21" s="334"/>
      <c r="V21" s="334"/>
      <c r="W21" s="334"/>
      <c r="X21" s="334"/>
      <c r="Y21" s="334"/>
      <c r="Z21" s="334"/>
      <c r="AA21" s="334"/>
      <c r="AB21" s="334"/>
      <c r="AC21" s="334"/>
      <c r="AD21" s="334"/>
      <c r="AE21" s="334"/>
      <c r="AF21" s="334"/>
      <c r="AG21" s="334"/>
      <c r="AH21" s="334"/>
      <c r="AI21" s="334"/>
      <c r="AJ21" s="334"/>
      <c r="AK21" s="334"/>
      <c r="AL21" s="334"/>
      <c r="AM21" s="334"/>
      <c r="AN21" s="334"/>
      <c r="AO21" s="334"/>
      <c r="AP21" s="334"/>
      <c r="AQ21" s="334"/>
      <c r="AR21" s="334"/>
      <c r="AS21" s="334"/>
      <c r="AT21" s="334"/>
      <c r="AU21" s="334"/>
      <c r="AV21" s="334"/>
      <c r="AW21" s="334"/>
      <c r="AX21" s="334"/>
      <c r="AY21" s="334"/>
      <c r="AZ21" s="334"/>
      <c r="BA21" s="334"/>
      <c r="BB21" s="334"/>
      <c r="BC21" s="335"/>
      <c r="BD21" s="334"/>
      <c r="BE21" s="334"/>
      <c r="BF21" s="334"/>
      <c r="BG21" s="334"/>
      <c r="BH21" s="334"/>
      <c r="BI21" s="334"/>
      <c r="BJ21" s="334"/>
      <c r="BK21" s="334"/>
      <c r="BL21" s="334"/>
      <c r="BM21" s="334"/>
      <c r="BN21" s="334"/>
      <c r="BO21" s="334"/>
      <c r="BP21" s="334"/>
      <c r="BQ21" s="334"/>
      <c r="BR21" s="334"/>
      <c r="BS21" s="334"/>
      <c r="BT21" s="334"/>
      <c r="BU21" s="334"/>
      <c r="BV21" s="334"/>
      <c r="BW21" s="334"/>
      <c r="BX21" s="334"/>
      <c r="BY21" s="334"/>
      <c r="BZ21" s="334"/>
      <c r="CA21" s="334"/>
    </row>
    <row r="22" spans="1:105" ht="99.95" customHeight="1">
      <c r="A22" s="412"/>
      <c r="B22" s="752"/>
      <c r="C22" s="356"/>
      <c r="D22" s="379"/>
      <c r="E22" s="379"/>
      <c r="F22" s="379"/>
      <c r="G22" s="379"/>
      <c r="H22" s="379"/>
      <c r="I22" s="379"/>
      <c r="J22" s="712"/>
      <c r="K22" s="730"/>
      <c r="L22" s="338"/>
      <c r="M22" s="338"/>
      <c r="N22" s="338"/>
      <c r="O22" s="338"/>
      <c r="P22" s="413"/>
      <c r="Q22" s="334"/>
      <c r="R22" s="334"/>
      <c r="S22" s="334"/>
      <c r="T22" s="334"/>
      <c r="U22" s="334"/>
      <c r="V22" s="334"/>
      <c r="W22" s="334"/>
      <c r="X22" s="334"/>
      <c r="Y22" s="334"/>
      <c r="Z22" s="334"/>
      <c r="AA22" s="334"/>
      <c r="AB22" s="334"/>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5"/>
      <c r="BD22" s="334"/>
      <c r="BE22" s="334"/>
      <c r="BF22" s="334"/>
      <c r="BG22" s="334"/>
      <c r="BH22" s="334"/>
      <c r="BI22" s="334"/>
      <c r="BJ22" s="334"/>
      <c r="BK22" s="334"/>
      <c r="BL22" s="334"/>
      <c r="BM22" s="334"/>
      <c r="BN22" s="334"/>
      <c r="BO22" s="334"/>
      <c r="BP22" s="334"/>
      <c r="BQ22" s="334"/>
      <c r="BR22" s="334"/>
      <c r="BS22" s="334"/>
      <c r="BT22" s="334"/>
      <c r="BU22" s="334"/>
      <c r="BV22" s="334"/>
      <c r="BW22" s="334"/>
      <c r="BX22" s="334"/>
      <c r="BY22" s="334"/>
      <c r="BZ22" s="334"/>
      <c r="CA22" s="334"/>
    </row>
    <row r="23" spans="1:105" s="334" customFormat="1" hidden="1" outlineLevel="1">
      <c r="A23" s="412"/>
      <c r="B23" s="338" t="s">
        <v>39</v>
      </c>
      <c r="C23" s="351" t="b">
        <f>OR($C$21="",$D$21="",F21="",G21="",$J$21="",$K$21="",$H$21="",$E$21="",$C$22="", $D$22="", $E$22="", $F$22="", $G$22="", $H$22="", $J$22="", $K$22="")</f>
        <v>1</v>
      </c>
      <c r="D23" s="338"/>
      <c r="E23" s="338"/>
      <c r="F23" s="338"/>
      <c r="G23" s="338"/>
      <c r="H23" s="338"/>
      <c r="I23" s="338"/>
      <c r="J23" s="338"/>
      <c r="K23" s="338"/>
      <c r="L23" s="338"/>
      <c r="M23" s="338"/>
      <c r="N23" s="338"/>
      <c r="O23" s="338"/>
      <c r="P23" s="413"/>
    </row>
    <row r="24" spans="1:105" s="334" customFormat="1" hidden="1" outlineLevel="1">
      <c r="A24" s="412"/>
      <c r="B24" s="338"/>
      <c r="C24" s="338"/>
      <c r="D24" s="338"/>
      <c r="E24" s="338"/>
      <c r="F24" s="338"/>
      <c r="G24" s="338"/>
      <c r="H24" s="338"/>
      <c r="I24" s="338"/>
      <c r="J24" s="338"/>
      <c r="K24" s="338"/>
      <c r="L24" s="338"/>
      <c r="M24" s="338"/>
      <c r="N24" s="338"/>
      <c r="O24" s="338"/>
      <c r="P24" s="413"/>
    </row>
    <row r="25" spans="1:105" s="334" customFormat="1" collapsed="1">
      <c r="A25" s="412"/>
      <c r="B25" s="338"/>
      <c r="C25" s="338"/>
      <c r="D25" s="338"/>
      <c r="E25" s="338"/>
      <c r="F25" s="338"/>
      <c r="G25" s="338"/>
      <c r="H25" s="338"/>
      <c r="I25" s="338"/>
      <c r="J25" s="338"/>
      <c r="K25" s="338"/>
      <c r="L25" s="338"/>
      <c r="M25" s="338"/>
      <c r="N25" s="338"/>
      <c r="O25" s="338"/>
      <c r="P25" s="413"/>
    </row>
    <row r="26" spans="1:105" s="363" customFormat="1" ht="25.5">
      <c r="A26" s="422"/>
      <c r="B26" s="423" t="s">
        <v>305</v>
      </c>
      <c r="P26" s="424"/>
      <c r="BL26" s="364"/>
    </row>
    <row r="27" spans="1:105" s="338" customFormat="1">
      <c r="A27" s="412"/>
      <c r="B27" s="352"/>
      <c r="P27" s="413"/>
      <c r="BL27" s="339"/>
    </row>
    <row r="28" spans="1:105" ht="20.100000000000001" customHeight="1">
      <c r="A28" s="412">
        <v>1.1000000000000001</v>
      </c>
      <c r="B28" s="371" t="s">
        <v>5</v>
      </c>
      <c r="C28" s="380"/>
      <c r="D28" s="369"/>
      <c r="E28" s="338"/>
      <c r="F28" s="338"/>
      <c r="G28" s="338"/>
      <c r="H28" s="338"/>
      <c r="I28" s="338"/>
      <c r="J28" s="338"/>
      <c r="K28" s="338"/>
      <c r="L28" s="338"/>
      <c r="M28" s="338"/>
      <c r="N28" s="338"/>
      <c r="O28" s="338"/>
      <c r="P28" s="413"/>
      <c r="Q28" s="334"/>
      <c r="R28" s="334"/>
      <c r="S28" s="334"/>
      <c r="T28" s="334"/>
      <c r="U28" s="334"/>
      <c r="V28" s="334"/>
      <c r="W28" s="334"/>
      <c r="X28" s="334"/>
      <c r="Y28" s="334"/>
      <c r="Z28" s="334"/>
      <c r="AA28" s="334"/>
      <c r="AB28" s="334"/>
      <c r="AC28" s="334"/>
      <c r="AD28" s="334"/>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4"/>
      <c r="BC28" s="334"/>
      <c r="BD28" s="334"/>
      <c r="BE28" s="334"/>
      <c r="BF28" s="334"/>
      <c r="BG28" s="334"/>
      <c r="BH28" s="334"/>
      <c r="BI28" s="334"/>
      <c r="BJ28" s="335"/>
      <c r="BK28" s="334"/>
      <c r="BL28" s="334"/>
      <c r="BM28" s="334"/>
      <c r="BN28" s="334"/>
      <c r="BO28" s="334"/>
      <c r="BP28" s="334"/>
      <c r="BQ28" s="334"/>
      <c r="BR28" s="334"/>
      <c r="BS28" s="334"/>
      <c r="BT28" s="334"/>
      <c r="BU28" s="334"/>
      <c r="BV28" s="334"/>
      <c r="BW28" s="334"/>
      <c r="BX28" s="334"/>
      <c r="BY28" s="334"/>
      <c r="BZ28" s="334"/>
      <c r="CA28" s="334"/>
      <c r="CB28" s="334"/>
      <c r="CC28" s="334"/>
      <c r="CD28" s="334"/>
      <c r="CE28" s="334"/>
      <c r="CF28" s="334"/>
      <c r="CG28" s="334"/>
      <c r="CH28" s="334"/>
      <c r="CI28" s="334"/>
      <c r="CJ28" s="334"/>
      <c r="CK28" s="334"/>
      <c r="CL28" s="334"/>
      <c r="CM28" s="334"/>
      <c r="CN28" s="334"/>
      <c r="CO28" s="334"/>
      <c r="CP28" s="334"/>
      <c r="CQ28" s="334"/>
      <c r="CR28" s="334"/>
      <c r="CS28" s="334"/>
      <c r="CT28" s="334"/>
      <c r="CU28" s="334"/>
      <c r="CV28" s="334"/>
      <c r="CW28" s="334"/>
      <c r="CX28" s="334"/>
      <c r="CY28" s="334"/>
    </row>
    <row r="29" spans="1:105" s="334" customFormat="1">
      <c r="A29" s="412"/>
      <c r="B29" s="339"/>
      <c r="C29" s="338"/>
      <c r="D29" s="338"/>
      <c r="E29" s="338"/>
      <c r="F29" s="338"/>
      <c r="G29" s="338"/>
      <c r="H29" s="338"/>
      <c r="I29" s="338"/>
      <c r="J29" s="338"/>
      <c r="K29" s="338"/>
      <c r="L29" s="402" t="s">
        <v>80</v>
      </c>
      <c r="M29" s="402" t="s">
        <v>81</v>
      </c>
      <c r="N29" s="338"/>
      <c r="O29" s="338"/>
      <c r="P29" s="413"/>
      <c r="BL29" s="335"/>
    </row>
    <row r="30" spans="1:105" ht="213.75" customHeight="1">
      <c r="A30" s="412">
        <v>1.2</v>
      </c>
      <c r="B30" s="381" t="s">
        <v>2416</v>
      </c>
      <c r="C30" s="757"/>
      <c r="D30" s="757"/>
      <c r="E30" s="757"/>
      <c r="F30" s="281"/>
      <c r="G30" s="338"/>
      <c r="H30" s="338"/>
      <c r="I30" s="338"/>
      <c r="J30" s="338"/>
      <c r="K30" s="338"/>
      <c r="L30" s="403"/>
      <c r="M30" s="403"/>
      <c r="N30" s="338"/>
      <c r="O30" s="338"/>
      <c r="P30" s="413"/>
      <c r="Q30" s="334"/>
      <c r="R30" s="334"/>
      <c r="S30" s="334"/>
      <c r="T30" s="334"/>
      <c r="U30" s="334"/>
      <c r="V30" s="334"/>
      <c r="W30" s="334"/>
      <c r="X30" s="334"/>
      <c r="Y30" s="334"/>
      <c r="Z30" s="334"/>
      <c r="AA30" s="334"/>
      <c r="AB30" s="334"/>
      <c r="AC30" s="334"/>
      <c r="AD30" s="334"/>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4"/>
      <c r="BC30" s="334"/>
      <c r="BD30" s="334"/>
      <c r="BE30" s="334"/>
      <c r="BF30" s="334"/>
      <c r="BG30" s="334"/>
      <c r="BH30" s="334"/>
      <c r="BI30" s="334"/>
      <c r="BJ30" s="334"/>
      <c r="BK30" s="334"/>
      <c r="BL30" s="335"/>
      <c r="BM30" s="334"/>
      <c r="BN30" s="334"/>
      <c r="BO30" s="334"/>
      <c r="BP30" s="334"/>
      <c r="BQ30" s="334"/>
      <c r="BR30" s="334"/>
      <c r="BS30" s="334"/>
      <c r="BT30" s="334"/>
      <c r="BU30" s="334"/>
      <c r="BV30" s="334"/>
      <c r="BW30" s="334"/>
      <c r="BX30" s="334"/>
      <c r="BY30" s="334"/>
      <c r="BZ30" s="334"/>
      <c r="CA30" s="334"/>
      <c r="CB30" s="334"/>
      <c r="CC30" s="334"/>
      <c r="CD30" s="334"/>
      <c r="CE30" s="334"/>
      <c r="CF30" s="334"/>
      <c r="CG30" s="334"/>
      <c r="CH30" s="334"/>
      <c r="CI30" s="334"/>
      <c r="CJ30" s="334"/>
      <c r="CK30" s="334"/>
      <c r="CL30" s="334"/>
      <c r="CM30" s="334"/>
      <c r="CN30" s="334"/>
      <c r="CO30" s="334"/>
      <c r="CP30" s="334"/>
      <c r="CQ30" s="334"/>
      <c r="CR30" s="334"/>
      <c r="CS30" s="334"/>
      <c r="CT30" s="334"/>
      <c r="CU30" s="334"/>
      <c r="CV30" s="334"/>
      <c r="CW30" s="334"/>
      <c r="CX30" s="334"/>
      <c r="CY30" s="334"/>
      <c r="CZ30" s="334"/>
      <c r="DA30" s="334"/>
    </row>
    <row r="31" spans="1:105" s="334" customFormat="1">
      <c r="A31" s="412"/>
      <c r="B31" s="339"/>
      <c r="C31" s="338"/>
      <c r="D31" s="338"/>
      <c r="E31" s="338"/>
      <c r="F31" s="338"/>
      <c r="G31" s="338"/>
      <c r="H31" s="338"/>
      <c r="I31" s="338"/>
      <c r="J31" s="338"/>
      <c r="K31" s="338"/>
      <c r="L31" s="404"/>
      <c r="M31" s="404"/>
      <c r="N31" s="338"/>
      <c r="O31" s="338"/>
      <c r="P31" s="413"/>
      <c r="BL31" s="335"/>
    </row>
    <row r="32" spans="1:105" s="334" customFormat="1">
      <c r="A32" s="412" t="s">
        <v>2371</v>
      </c>
      <c r="B32" s="382" t="s">
        <v>314</v>
      </c>
      <c r="C32" s="386"/>
      <c r="D32" s="388" t="s">
        <v>37</v>
      </c>
      <c r="E32" s="388" t="s">
        <v>38</v>
      </c>
      <c r="F32" s="338"/>
      <c r="G32" s="338"/>
      <c r="H32" s="338"/>
      <c r="I32" s="338"/>
      <c r="J32" s="338"/>
      <c r="K32" s="338"/>
      <c r="L32" s="409" t="s">
        <v>80</v>
      </c>
      <c r="M32" s="409" t="s">
        <v>81</v>
      </c>
      <c r="N32" s="338"/>
      <c r="O32" s="338"/>
      <c r="P32" s="413"/>
      <c r="BL32" s="335"/>
    </row>
    <row r="33" spans="1:226" ht="51" customHeight="1">
      <c r="A33" s="412"/>
      <c r="B33" s="383"/>
      <c r="C33" s="387" t="s">
        <v>34</v>
      </c>
      <c r="D33" s="389"/>
      <c r="E33" s="389"/>
      <c r="F33" s="369"/>
      <c r="G33" s="338"/>
      <c r="H33" s="338"/>
      <c r="I33" s="338"/>
      <c r="J33" s="338"/>
      <c r="K33" s="338"/>
      <c r="L33" s="403"/>
      <c r="M33" s="403"/>
      <c r="N33" s="338"/>
      <c r="O33" s="338"/>
      <c r="P33" s="413"/>
      <c r="Q33" s="334"/>
      <c r="R33" s="334"/>
      <c r="S33" s="334"/>
      <c r="T33" s="334"/>
      <c r="U33" s="334"/>
      <c r="V33" s="334"/>
      <c r="W33" s="334"/>
      <c r="X33" s="334"/>
      <c r="Y33" s="334"/>
      <c r="Z33" s="334"/>
      <c r="AA33" s="334"/>
      <c r="AB33" s="334"/>
      <c r="AC33" s="334"/>
      <c r="AD33" s="334"/>
      <c r="AE33" s="334"/>
      <c r="AF33" s="334"/>
      <c r="AG33" s="334"/>
      <c r="AH33" s="334"/>
      <c r="AI33" s="334"/>
      <c r="AJ33" s="334"/>
      <c r="AK33" s="334"/>
      <c r="AL33" s="334"/>
      <c r="AM33" s="334"/>
      <c r="AN33" s="334"/>
      <c r="AO33" s="334"/>
      <c r="AP33" s="334"/>
      <c r="AQ33" s="334"/>
      <c r="AR33" s="334"/>
      <c r="AS33" s="334"/>
      <c r="AT33" s="334"/>
      <c r="AU33" s="334"/>
      <c r="AV33" s="334"/>
      <c r="AW33" s="334"/>
      <c r="AX33" s="334"/>
      <c r="AY33" s="334"/>
      <c r="AZ33" s="334"/>
      <c r="BA33" s="334"/>
      <c r="BB33" s="334"/>
      <c r="BC33" s="334"/>
      <c r="BD33" s="334"/>
      <c r="BE33" s="334"/>
      <c r="BF33" s="334"/>
      <c r="BG33" s="334"/>
      <c r="BH33" s="334"/>
      <c r="BI33" s="334"/>
      <c r="BJ33" s="334"/>
      <c r="BK33" s="334"/>
      <c r="BL33" s="335"/>
      <c r="BM33" s="334"/>
      <c r="BN33" s="334"/>
      <c r="BO33" s="334"/>
      <c r="BP33" s="334"/>
      <c r="BQ33" s="334"/>
      <c r="BR33" s="334"/>
      <c r="BS33" s="334"/>
      <c r="BT33" s="334"/>
      <c r="BU33" s="334"/>
      <c r="BV33" s="334"/>
      <c r="BW33" s="334"/>
      <c r="BX33" s="334"/>
      <c r="BY33" s="334"/>
      <c r="BZ33" s="334"/>
      <c r="CA33" s="334"/>
      <c r="CB33" s="334"/>
      <c r="CC33" s="334"/>
      <c r="CD33" s="334"/>
      <c r="CE33" s="334"/>
      <c r="CF33" s="334"/>
      <c r="CG33" s="334"/>
      <c r="CH33" s="334"/>
      <c r="CI33" s="334"/>
      <c r="CJ33" s="334"/>
      <c r="CK33" s="334"/>
      <c r="CL33" s="334"/>
      <c r="CM33" s="334"/>
      <c r="CN33" s="334"/>
      <c r="CO33" s="334"/>
      <c r="CP33" s="334"/>
      <c r="CQ33" s="334"/>
      <c r="CR33" s="334"/>
      <c r="CS33" s="334"/>
      <c r="CT33" s="334"/>
      <c r="CU33" s="334"/>
      <c r="CV33" s="334"/>
      <c r="CW33" s="334"/>
      <c r="CX33" s="334"/>
      <c r="CY33" s="334"/>
      <c r="CZ33" s="334"/>
      <c r="DA33" s="334"/>
      <c r="DB33" s="334"/>
      <c r="DC33" s="334"/>
      <c r="DD33" s="334"/>
      <c r="DE33" s="334"/>
      <c r="DF33" s="334"/>
      <c r="DG33" s="334"/>
      <c r="DH33" s="334"/>
      <c r="DI33" s="334"/>
      <c r="DJ33" s="334"/>
      <c r="DK33" s="334"/>
      <c r="DL33" s="334"/>
      <c r="DM33" s="334"/>
      <c r="DN33" s="334"/>
      <c r="DO33" s="334"/>
      <c r="DP33" s="334"/>
      <c r="DQ33" s="334"/>
      <c r="DR33" s="334"/>
      <c r="DS33" s="334"/>
      <c r="DT33" s="334"/>
      <c r="DU33" s="334"/>
      <c r="DV33" s="334"/>
      <c r="DW33" s="334"/>
      <c r="DX33" s="334"/>
      <c r="DY33" s="334"/>
      <c r="DZ33" s="334"/>
      <c r="EA33" s="334"/>
      <c r="EB33" s="334"/>
      <c r="EC33" s="334"/>
      <c r="ED33" s="334"/>
      <c r="EE33" s="334"/>
      <c r="EF33" s="334"/>
      <c r="EG33" s="334"/>
      <c r="EH33" s="334"/>
      <c r="EI33" s="334"/>
      <c r="EJ33" s="334"/>
      <c r="EK33" s="334"/>
      <c r="EL33" s="334"/>
      <c r="EM33" s="334"/>
      <c r="EN33" s="334"/>
      <c r="EO33" s="334"/>
      <c r="EP33" s="334"/>
      <c r="EQ33" s="334"/>
      <c r="ER33" s="334"/>
      <c r="ES33" s="334"/>
      <c r="ET33" s="334"/>
      <c r="EU33" s="334"/>
      <c r="EV33" s="334"/>
      <c r="EW33" s="334"/>
      <c r="EX33" s="334"/>
      <c r="EY33" s="334"/>
      <c r="EZ33" s="334"/>
      <c r="FA33" s="334"/>
      <c r="FB33" s="334"/>
      <c r="FC33" s="334"/>
      <c r="FD33" s="334"/>
      <c r="FE33" s="334"/>
      <c r="FF33" s="334"/>
      <c r="FG33" s="334"/>
      <c r="FH33" s="334"/>
      <c r="FI33" s="334"/>
      <c r="FJ33" s="334"/>
      <c r="FK33" s="334"/>
      <c r="FL33" s="334"/>
      <c r="FM33" s="334"/>
      <c r="FN33" s="334"/>
      <c r="FO33" s="334"/>
      <c r="FP33" s="334"/>
      <c r="FQ33" s="334"/>
      <c r="FR33" s="334"/>
      <c r="FS33" s="334"/>
      <c r="FT33" s="334"/>
      <c r="FU33" s="334"/>
      <c r="FV33" s="334"/>
      <c r="FW33" s="334"/>
      <c r="FX33" s="334"/>
      <c r="FY33" s="334"/>
      <c r="FZ33" s="334"/>
      <c r="GA33" s="334"/>
      <c r="GB33" s="334"/>
      <c r="GC33" s="334"/>
      <c r="GD33" s="334"/>
      <c r="GE33" s="334"/>
      <c r="GF33" s="334"/>
      <c r="GG33" s="334"/>
      <c r="GH33" s="334"/>
      <c r="GI33" s="334"/>
    </row>
    <row r="34" spans="1:226" s="334" customFormat="1" ht="51" customHeight="1">
      <c r="A34" s="412"/>
      <c r="B34" s="384"/>
      <c r="C34" s="387" t="s">
        <v>35</v>
      </c>
      <c r="D34" s="389"/>
      <c r="E34" s="389"/>
      <c r="F34" s="338"/>
      <c r="G34" s="338"/>
      <c r="H34" s="338"/>
      <c r="I34" s="338"/>
      <c r="J34" s="338"/>
      <c r="K34" s="338"/>
      <c r="L34" s="403"/>
      <c r="M34" s="403"/>
      <c r="N34" s="338"/>
      <c r="O34" s="338"/>
      <c r="P34" s="413"/>
      <c r="BL34" s="335"/>
    </row>
    <row r="35" spans="1:226" s="334" customFormat="1">
      <c r="A35" s="412"/>
      <c r="B35" s="338"/>
      <c r="C35" s="385" t="s">
        <v>2128</v>
      </c>
      <c r="D35" s="390">
        <v>10</v>
      </c>
      <c r="E35" s="354"/>
      <c r="F35" s="353"/>
      <c r="G35" s="338"/>
      <c r="H35" s="338"/>
      <c r="I35" s="338"/>
      <c r="J35" s="338"/>
      <c r="K35" s="338"/>
      <c r="L35" s="338"/>
      <c r="M35" s="338"/>
      <c r="N35" s="338"/>
      <c r="O35" s="338"/>
      <c r="P35" s="413"/>
      <c r="BL35" s="335"/>
    </row>
    <row r="36" spans="1:226" s="334" customFormat="1">
      <c r="A36" s="412"/>
      <c r="B36" s="338"/>
      <c r="C36" s="338"/>
      <c r="D36" s="338"/>
      <c r="E36" s="338"/>
      <c r="F36" s="338"/>
      <c r="G36" s="338"/>
      <c r="H36" s="338"/>
      <c r="I36" s="338"/>
      <c r="J36" s="338"/>
      <c r="K36" s="338"/>
      <c r="L36" s="338"/>
      <c r="M36" s="338"/>
      <c r="N36" s="338"/>
      <c r="O36" s="338"/>
      <c r="P36" s="413"/>
      <c r="BL36" s="335"/>
    </row>
    <row r="37" spans="1:226" s="334" customFormat="1">
      <c r="A37" s="412"/>
      <c r="B37" s="338"/>
      <c r="C37" s="338"/>
      <c r="D37" s="338"/>
      <c r="E37" s="338"/>
      <c r="F37" s="338"/>
      <c r="G37" s="338"/>
      <c r="H37" s="338"/>
      <c r="I37" s="338"/>
      <c r="J37" s="338"/>
      <c r="K37" s="338"/>
      <c r="L37" s="338"/>
      <c r="M37" s="338"/>
      <c r="N37" s="338"/>
      <c r="O37" s="338"/>
      <c r="P37" s="413"/>
      <c r="BL37" s="335"/>
    </row>
    <row r="38" spans="1:226" s="334" customFormat="1">
      <c r="A38" s="412"/>
      <c r="B38" s="354"/>
      <c r="C38" s="338"/>
      <c r="D38" s="338"/>
      <c r="E38" s="338"/>
      <c r="F38" s="338"/>
      <c r="G38" s="338"/>
      <c r="H38" s="338"/>
      <c r="I38" s="338"/>
      <c r="J38" s="338"/>
      <c r="K38" s="338"/>
      <c r="L38" s="338"/>
      <c r="M38" s="338"/>
      <c r="N38" s="338"/>
      <c r="O38" s="338"/>
      <c r="P38" s="413"/>
      <c r="BL38" s="335"/>
    </row>
    <row r="39" spans="1:226" ht="33">
      <c r="A39" s="412" t="s">
        <v>2376</v>
      </c>
      <c r="B39" s="754" t="s">
        <v>2441</v>
      </c>
      <c r="C39" s="391" t="s">
        <v>2372</v>
      </c>
      <c r="D39" s="391" t="s">
        <v>2373</v>
      </c>
      <c r="E39" s="392" t="s">
        <v>152</v>
      </c>
      <c r="F39" s="393" t="s">
        <v>2</v>
      </c>
      <c r="G39" s="338"/>
      <c r="H39" s="338"/>
      <c r="I39" s="338"/>
      <c r="J39" s="338"/>
      <c r="K39" s="338"/>
      <c r="L39" s="338"/>
      <c r="M39" s="369"/>
      <c r="N39" s="338"/>
      <c r="O39" s="338"/>
      <c r="P39" s="413"/>
      <c r="Q39" s="334"/>
      <c r="R39" s="334"/>
      <c r="S39" s="334"/>
      <c r="T39" s="334"/>
      <c r="U39" s="334"/>
      <c r="V39" s="334"/>
      <c r="W39" s="334"/>
      <c r="X39" s="334"/>
      <c r="Y39" s="334"/>
      <c r="Z39" s="334"/>
      <c r="AA39" s="334"/>
      <c r="AB39" s="334"/>
      <c r="AC39" s="334"/>
      <c r="AD39" s="334"/>
      <c r="AE39" s="334"/>
      <c r="AF39" s="334"/>
      <c r="AG39" s="334"/>
      <c r="AH39" s="334"/>
      <c r="AI39" s="334"/>
      <c r="AJ39" s="334"/>
      <c r="AK39" s="334"/>
      <c r="AL39" s="334"/>
      <c r="AM39" s="334"/>
      <c r="AN39" s="334"/>
      <c r="AO39" s="334"/>
      <c r="AP39" s="334"/>
      <c r="AQ39" s="334"/>
      <c r="AR39" s="334"/>
      <c r="AS39" s="334"/>
      <c r="AT39" s="334"/>
      <c r="AU39" s="334"/>
      <c r="AV39" s="334"/>
      <c r="AW39" s="334"/>
      <c r="AX39" s="334"/>
      <c r="AY39" s="334"/>
      <c r="AZ39" s="334"/>
      <c r="BA39" s="334"/>
      <c r="BB39" s="334"/>
      <c r="BC39" s="334"/>
      <c r="BD39" s="334"/>
      <c r="BE39" s="334"/>
      <c r="BF39" s="334"/>
      <c r="BG39" s="334"/>
      <c r="BH39" s="334"/>
      <c r="BI39" s="334"/>
      <c r="BJ39" s="334"/>
      <c r="BK39" s="334"/>
      <c r="BL39" s="335"/>
      <c r="BM39" s="334"/>
      <c r="BN39" s="334"/>
      <c r="BO39" s="334"/>
      <c r="BP39" s="334"/>
      <c r="BQ39" s="334"/>
      <c r="BR39" s="334"/>
      <c r="BS39" s="334"/>
      <c r="BT39" s="334"/>
      <c r="BU39" s="334"/>
      <c r="BV39" s="334"/>
      <c r="BW39" s="334"/>
      <c r="BX39" s="334"/>
      <c r="BY39" s="334"/>
      <c r="BZ39" s="334"/>
      <c r="CA39" s="334"/>
      <c r="CB39" s="334"/>
      <c r="CC39" s="334"/>
      <c r="CD39" s="334"/>
      <c r="CE39" s="334"/>
      <c r="CF39" s="334"/>
      <c r="CG39" s="334"/>
      <c r="CH39" s="334"/>
      <c r="CI39" s="334"/>
      <c r="CJ39" s="334"/>
      <c r="CK39" s="334"/>
      <c r="CL39" s="334"/>
      <c r="CM39" s="334"/>
      <c r="CN39" s="334"/>
      <c r="CO39" s="334"/>
      <c r="CP39" s="334"/>
      <c r="CQ39" s="334"/>
      <c r="CR39" s="334"/>
      <c r="CS39" s="334"/>
      <c r="CT39" s="334"/>
      <c r="CU39" s="334"/>
      <c r="CV39" s="334"/>
      <c r="CW39" s="334"/>
      <c r="CX39" s="334"/>
      <c r="CY39" s="334"/>
      <c r="CZ39" s="334"/>
      <c r="DA39" s="334"/>
      <c r="DB39" s="334"/>
      <c r="DC39" s="334"/>
      <c r="DD39" s="334"/>
      <c r="DE39" s="334"/>
      <c r="DF39" s="334"/>
      <c r="DG39" s="334"/>
      <c r="DH39" s="334"/>
      <c r="DI39" s="334"/>
      <c r="DJ39" s="334"/>
      <c r="DK39" s="334"/>
      <c r="DL39" s="334"/>
      <c r="DM39" s="334"/>
      <c r="DN39" s="334"/>
      <c r="DO39" s="334"/>
      <c r="DP39" s="334"/>
      <c r="DQ39" s="334"/>
      <c r="DR39" s="334"/>
      <c r="DS39" s="334"/>
      <c r="DT39" s="334"/>
      <c r="DU39" s="334"/>
      <c r="DV39" s="334"/>
      <c r="DW39" s="334"/>
      <c r="DX39" s="334"/>
      <c r="DY39" s="334"/>
      <c r="DZ39" s="334"/>
      <c r="EA39" s="334"/>
      <c r="EB39" s="334"/>
      <c r="EC39" s="334"/>
      <c r="ED39" s="334"/>
      <c r="EE39" s="334"/>
      <c r="EF39" s="334"/>
      <c r="EG39" s="334"/>
      <c r="EH39" s="334"/>
      <c r="EI39" s="334"/>
      <c r="EJ39" s="334"/>
      <c r="EK39" s="334"/>
      <c r="EL39" s="334"/>
      <c r="EM39" s="334"/>
      <c r="EN39" s="334"/>
      <c r="EO39" s="334"/>
      <c r="EP39" s="334"/>
      <c r="EQ39" s="334"/>
      <c r="ER39" s="334"/>
      <c r="ES39" s="334"/>
      <c r="ET39" s="334"/>
      <c r="EU39" s="334"/>
      <c r="EV39" s="334"/>
      <c r="EW39" s="334"/>
      <c r="EX39" s="334"/>
      <c r="EY39" s="334"/>
      <c r="EZ39" s="334"/>
      <c r="FA39" s="334"/>
      <c r="FB39" s="334"/>
      <c r="FC39" s="334"/>
      <c r="FD39" s="334"/>
      <c r="FE39" s="334"/>
      <c r="FF39" s="334"/>
      <c r="FG39" s="334"/>
      <c r="FH39" s="334"/>
      <c r="FI39" s="334"/>
      <c r="FJ39" s="334"/>
      <c r="FK39" s="334"/>
      <c r="FL39" s="334"/>
      <c r="FM39" s="334"/>
      <c r="FN39" s="334"/>
      <c r="FO39" s="334"/>
      <c r="FP39" s="334"/>
      <c r="FQ39" s="334"/>
      <c r="FR39" s="334"/>
      <c r="FS39" s="334"/>
      <c r="FT39" s="334"/>
      <c r="FU39" s="334"/>
      <c r="FV39" s="334"/>
      <c r="FW39" s="334"/>
      <c r="FX39" s="334"/>
      <c r="FY39" s="334"/>
      <c r="FZ39" s="334"/>
      <c r="GA39" s="334"/>
      <c r="GB39" s="334"/>
      <c r="GC39" s="334"/>
      <c r="GD39" s="334"/>
      <c r="GE39" s="334"/>
      <c r="GF39" s="334"/>
      <c r="GG39" s="334"/>
      <c r="GH39" s="334"/>
      <c r="GI39" s="334"/>
      <c r="GJ39" s="334"/>
      <c r="GK39" s="334"/>
      <c r="GL39" s="334"/>
      <c r="GM39" s="334"/>
      <c r="GN39" s="334"/>
      <c r="GO39" s="334"/>
      <c r="GP39" s="334"/>
      <c r="GQ39" s="334"/>
      <c r="GR39" s="334"/>
      <c r="GS39" s="334"/>
      <c r="GT39" s="334"/>
      <c r="GU39" s="334"/>
      <c r="GV39" s="334"/>
      <c r="GW39" s="334"/>
      <c r="GX39" s="334"/>
      <c r="GY39" s="334"/>
      <c r="GZ39" s="334"/>
      <c r="HA39" s="334"/>
      <c r="HB39" s="334"/>
      <c r="HC39" s="334"/>
      <c r="HD39" s="334"/>
      <c r="HE39" s="334"/>
      <c r="HF39" s="334"/>
      <c r="HG39" s="334"/>
      <c r="HH39" s="334"/>
      <c r="HI39" s="334"/>
      <c r="HJ39" s="334"/>
      <c r="HK39" s="334"/>
      <c r="HL39" s="334"/>
      <c r="HM39" s="334"/>
      <c r="HN39" s="334"/>
      <c r="HO39" s="334"/>
      <c r="HP39" s="334"/>
      <c r="HQ39" s="334"/>
      <c r="HR39" s="334"/>
    </row>
    <row r="40" spans="1:226">
      <c r="A40" s="412"/>
      <c r="B40" s="754"/>
      <c r="C40" s="716" t="s">
        <v>2418</v>
      </c>
      <c r="D40" s="719">
        <f>30000+10000+8000</f>
        <v>48000</v>
      </c>
      <c r="E40" s="717" t="s">
        <v>2417</v>
      </c>
      <c r="F40" s="718" t="s">
        <v>2419</v>
      </c>
      <c r="G40" s="338"/>
      <c r="H40" s="338"/>
      <c r="I40" s="338"/>
      <c r="J40" s="338"/>
      <c r="O40" s="338"/>
      <c r="P40" s="413"/>
      <c r="Q40" s="334"/>
      <c r="R40" s="334"/>
      <c r="S40" s="334"/>
      <c r="T40" s="334"/>
      <c r="U40" s="334"/>
      <c r="V40" s="334"/>
      <c r="W40" s="334"/>
      <c r="X40" s="334"/>
      <c r="Y40" s="334"/>
      <c r="Z40" s="334"/>
      <c r="AA40" s="334"/>
      <c r="AB40" s="334"/>
      <c r="AC40" s="334"/>
      <c r="AD40" s="334"/>
      <c r="AE40" s="334"/>
      <c r="AF40" s="334"/>
      <c r="AG40" s="334"/>
      <c r="AH40" s="334"/>
      <c r="AI40" s="334"/>
      <c r="AJ40" s="334"/>
      <c r="AK40" s="334"/>
      <c r="AL40" s="334"/>
      <c r="AM40" s="334"/>
      <c r="AN40" s="334"/>
      <c r="AO40" s="334"/>
      <c r="AP40" s="334"/>
      <c r="AQ40" s="334"/>
      <c r="AR40" s="334"/>
      <c r="AS40" s="334"/>
      <c r="AT40" s="334"/>
      <c r="AU40" s="334"/>
      <c r="AV40" s="334"/>
      <c r="AW40" s="334"/>
      <c r="AX40" s="334"/>
      <c r="AY40" s="334"/>
      <c r="AZ40" s="334"/>
      <c r="BA40" s="334"/>
      <c r="BB40" s="334"/>
      <c r="BC40" s="334"/>
      <c r="BD40" s="334"/>
      <c r="BE40" s="334"/>
      <c r="BF40" s="334"/>
      <c r="BG40" s="334"/>
      <c r="BH40" s="334"/>
      <c r="BI40" s="334"/>
      <c r="BJ40" s="334"/>
      <c r="BK40" s="334"/>
      <c r="BL40" s="335"/>
      <c r="BM40" s="334"/>
      <c r="BN40" s="334"/>
      <c r="BO40" s="334"/>
      <c r="BP40" s="334"/>
      <c r="BQ40" s="334"/>
      <c r="BR40" s="334"/>
      <c r="BS40" s="334"/>
      <c r="BT40" s="334"/>
      <c r="BU40" s="334"/>
      <c r="BV40" s="334"/>
      <c r="BW40" s="334"/>
      <c r="BX40" s="334"/>
      <c r="BY40" s="334"/>
      <c r="BZ40" s="334"/>
      <c r="CA40" s="334"/>
      <c r="CB40" s="334"/>
      <c r="CC40" s="334"/>
      <c r="CD40" s="334"/>
      <c r="CE40" s="334"/>
      <c r="CF40" s="334"/>
      <c r="CG40" s="334"/>
      <c r="CH40" s="334"/>
      <c r="CI40" s="334"/>
      <c r="CJ40" s="334"/>
      <c r="CK40" s="334"/>
      <c r="CL40" s="334"/>
      <c r="CM40" s="334"/>
      <c r="CN40" s="334"/>
      <c r="CO40" s="334"/>
      <c r="CP40" s="334"/>
      <c r="CQ40" s="334"/>
      <c r="CR40" s="334"/>
      <c r="CS40" s="334"/>
      <c r="CT40" s="334"/>
      <c r="CU40" s="334"/>
      <c r="CV40" s="334"/>
      <c r="CW40" s="334"/>
      <c r="CX40" s="334"/>
      <c r="CY40" s="334"/>
      <c r="CZ40" s="334"/>
      <c r="DA40" s="334"/>
      <c r="DB40" s="334"/>
      <c r="DC40" s="334"/>
      <c r="DD40" s="334"/>
      <c r="DE40" s="334"/>
      <c r="DF40" s="334"/>
      <c r="DG40" s="334"/>
      <c r="DH40" s="334"/>
      <c r="DI40" s="334"/>
      <c r="DJ40" s="334"/>
      <c r="DK40" s="334"/>
      <c r="DL40" s="334"/>
      <c r="DM40" s="334"/>
      <c r="DN40" s="334"/>
      <c r="DO40" s="334"/>
      <c r="DP40" s="334"/>
      <c r="DQ40" s="334"/>
      <c r="DR40" s="334"/>
      <c r="DS40" s="334"/>
      <c r="DT40" s="334"/>
      <c r="DU40" s="334"/>
      <c r="DV40" s="334"/>
      <c r="DW40" s="334"/>
      <c r="DX40" s="334"/>
      <c r="DY40" s="334"/>
      <c r="DZ40" s="334"/>
      <c r="EA40" s="334"/>
      <c r="EB40" s="334"/>
      <c r="EC40" s="334"/>
      <c r="ED40" s="334"/>
      <c r="EE40" s="334"/>
      <c r="EF40" s="334"/>
      <c r="EG40" s="334"/>
      <c r="EH40" s="334"/>
      <c r="EI40" s="334"/>
      <c r="EJ40" s="334"/>
      <c r="EK40" s="334"/>
      <c r="EL40" s="334"/>
      <c r="EM40" s="334"/>
      <c r="EN40" s="334"/>
      <c r="EO40" s="334"/>
      <c r="EP40" s="334"/>
      <c r="EQ40" s="334"/>
      <c r="ER40" s="334"/>
      <c r="ES40" s="334"/>
      <c r="ET40" s="334"/>
      <c r="EU40" s="334"/>
      <c r="EV40" s="334"/>
      <c r="EW40" s="334"/>
      <c r="EX40" s="334"/>
      <c r="EY40" s="334"/>
      <c r="EZ40" s="334"/>
      <c r="FA40" s="334"/>
      <c r="FB40" s="334"/>
      <c r="FC40" s="334"/>
      <c r="FD40" s="334"/>
      <c r="FE40" s="334"/>
      <c r="FF40" s="334"/>
      <c r="FG40" s="334"/>
      <c r="FH40" s="334"/>
      <c r="FI40" s="334"/>
      <c r="FJ40" s="334"/>
      <c r="FK40" s="334"/>
      <c r="FL40" s="334"/>
      <c r="FM40" s="334"/>
      <c r="FN40" s="334"/>
      <c r="FO40" s="334"/>
      <c r="FP40" s="334"/>
      <c r="FQ40" s="334"/>
      <c r="FR40" s="334"/>
      <c r="FS40" s="334"/>
      <c r="FT40" s="334"/>
      <c r="FU40" s="334"/>
      <c r="FV40" s="334"/>
      <c r="FW40" s="334"/>
      <c r="FX40" s="334"/>
      <c r="FY40" s="334"/>
      <c r="FZ40" s="334"/>
      <c r="GA40" s="334"/>
      <c r="GB40" s="334"/>
      <c r="GC40" s="334"/>
      <c r="GD40" s="334"/>
      <c r="GE40" s="334"/>
      <c r="GF40" s="334"/>
      <c r="GG40" s="334"/>
      <c r="GH40" s="334"/>
      <c r="GI40" s="334"/>
      <c r="GJ40" s="334"/>
      <c r="GK40" s="334"/>
      <c r="GL40" s="334"/>
      <c r="GM40" s="334"/>
      <c r="GN40" s="334"/>
      <c r="GO40" s="334"/>
      <c r="GP40" s="334"/>
      <c r="GQ40" s="334"/>
      <c r="GR40" s="334"/>
      <c r="GS40" s="334"/>
      <c r="GT40" s="334"/>
      <c r="GU40" s="334"/>
      <c r="GV40" s="334"/>
      <c r="GW40" s="334"/>
      <c r="GX40" s="334"/>
      <c r="GY40" s="334"/>
      <c r="GZ40" s="334"/>
      <c r="HA40" s="334"/>
      <c r="HB40" s="334"/>
      <c r="HC40" s="334"/>
      <c r="HD40" s="334"/>
      <c r="HE40" s="334"/>
      <c r="HF40" s="334"/>
      <c r="HG40" s="334"/>
      <c r="HH40" s="334"/>
      <c r="HI40" s="334"/>
      <c r="HJ40" s="334"/>
      <c r="HK40" s="334"/>
      <c r="HL40" s="334"/>
      <c r="HM40" s="334"/>
      <c r="HN40" s="334"/>
      <c r="HO40" s="334"/>
      <c r="HP40" s="334"/>
      <c r="HQ40" s="334"/>
      <c r="HR40" s="334"/>
    </row>
    <row r="41" spans="1:226">
      <c r="A41" s="412"/>
      <c r="B41" s="754"/>
      <c r="C41" s="394"/>
      <c r="D41" s="395"/>
      <c r="E41" s="372"/>
      <c r="F41" s="372"/>
      <c r="G41" s="338"/>
      <c r="H41" s="338"/>
      <c r="I41" s="338"/>
      <c r="J41" s="338"/>
      <c r="L41" s="402" t="s">
        <v>80</v>
      </c>
      <c r="M41" s="402" t="s">
        <v>82</v>
      </c>
      <c r="N41" s="402" t="s">
        <v>83</v>
      </c>
      <c r="O41" s="402" t="s">
        <v>81</v>
      </c>
      <c r="P41" s="413"/>
      <c r="Q41" s="334"/>
      <c r="R41" s="334"/>
      <c r="S41" s="334"/>
      <c r="T41" s="334"/>
      <c r="U41" s="334"/>
      <c r="V41" s="334"/>
      <c r="W41" s="334"/>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4"/>
      <c r="AU41" s="334"/>
      <c r="AV41" s="334"/>
      <c r="AW41" s="334"/>
      <c r="AX41" s="334"/>
      <c r="AY41" s="334"/>
      <c r="AZ41" s="334"/>
      <c r="BA41" s="334"/>
      <c r="BB41" s="334"/>
      <c r="BC41" s="334"/>
      <c r="BD41" s="334"/>
      <c r="BE41" s="334"/>
      <c r="BF41" s="334"/>
      <c r="BG41" s="334"/>
      <c r="BH41" s="334"/>
      <c r="BI41" s="334"/>
      <c r="BJ41" s="334"/>
      <c r="BK41" s="334"/>
      <c r="BL41" s="335"/>
      <c r="BM41" s="334"/>
      <c r="BN41" s="334"/>
      <c r="BO41" s="334"/>
      <c r="BP41" s="334"/>
      <c r="BQ41" s="334"/>
      <c r="BR41" s="334"/>
      <c r="BS41" s="334"/>
      <c r="BT41" s="334"/>
      <c r="BU41" s="334"/>
      <c r="BV41" s="334"/>
      <c r="BW41" s="334"/>
      <c r="BX41" s="334"/>
      <c r="BY41" s="334"/>
      <c r="BZ41" s="334"/>
      <c r="CA41" s="334"/>
      <c r="CB41" s="334"/>
      <c r="CC41" s="334"/>
      <c r="CD41" s="334"/>
      <c r="CE41" s="334"/>
      <c r="CF41" s="334"/>
      <c r="CG41" s="334"/>
      <c r="CH41" s="334"/>
      <c r="CI41" s="334"/>
      <c r="CJ41" s="334"/>
      <c r="CK41" s="334"/>
      <c r="CL41" s="334"/>
      <c r="CM41" s="334"/>
      <c r="CN41" s="334"/>
      <c r="CO41" s="334"/>
      <c r="CP41" s="334"/>
      <c r="CQ41" s="334"/>
      <c r="CR41" s="334"/>
      <c r="CS41" s="334"/>
      <c r="CT41" s="334"/>
      <c r="CU41" s="334"/>
      <c r="CV41" s="334"/>
      <c r="CW41" s="334"/>
      <c r="CX41" s="334"/>
      <c r="CY41" s="334"/>
      <c r="CZ41" s="334"/>
      <c r="DA41" s="334"/>
      <c r="DB41" s="334"/>
      <c r="DC41" s="334"/>
      <c r="DD41" s="334"/>
      <c r="DE41" s="334"/>
      <c r="DF41" s="334"/>
      <c r="DG41" s="334"/>
      <c r="DH41" s="334"/>
      <c r="DI41" s="334"/>
      <c r="DJ41" s="334"/>
      <c r="DK41" s="334"/>
      <c r="DL41" s="334"/>
      <c r="DM41" s="334"/>
      <c r="DN41" s="334"/>
      <c r="DO41" s="334"/>
      <c r="DP41" s="334"/>
      <c r="DQ41" s="334"/>
      <c r="DR41" s="334"/>
      <c r="DS41" s="334"/>
      <c r="DT41" s="334"/>
      <c r="DU41" s="334"/>
      <c r="DV41" s="334"/>
      <c r="DW41" s="334"/>
      <c r="DX41" s="334"/>
      <c r="DY41" s="334"/>
      <c r="DZ41" s="334"/>
      <c r="EA41" s="334"/>
      <c r="EB41" s="334"/>
      <c r="EC41" s="334"/>
      <c r="ED41" s="334"/>
      <c r="EE41" s="334"/>
      <c r="EF41" s="334"/>
      <c r="EG41" s="334"/>
      <c r="EH41" s="334"/>
      <c r="EI41" s="334"/>
      <c r="EJ41" s="334"/>
      <c r="EK41" s="334"/>
      <c r="EL41" s="334"/>
      <c r="EM41" s="334"/>
      <c r="EN41" s="334"/>
      <c r="EO41" s="334"/>
      <c r="EP41" s="334"/>
      <c r="EQ41" s="334"/>
      <c r="ER41" s="334"/>
      <c r="ES41" s="334"/>
      <c r="ET41" s="334"/>
      <c r="EU41" s="334"/>
      <c r="EV41" s="334"/>
      <c r="EW41" s="334"/>
      <c r="EX41" s="334"/>
      <c r="EY41" s="334"/>
      <c r="EZ41" s="334"/>
      <c r="FA41" s="334"/>
      <c r="FB41" s="334"/>
      <c r="FC41" s="334"/>
      <c r="FD41" s="334"/>
      <c r="FE41" s="334"/>
      <c r="FF41" s="334"/>
      <c r="FG41" s="334"/>
      <c r="FH41" s="334"/>
      <c r="FI41" s="334"/>
      <c r="FJ41" s="334"/>
      <c r="FK41" s="334"/>
      <c r="FL41" s="334"/>
      <c r="FM41" s="334"/>
      <c r="FN41" s="334"/>
      <c r="FO41" s="334"/>
      <c r="FP41" s="334"/>
      <c r="FQ41" s="334"/>
      <c r="FR41" s="334"/>
      <c r="FS41" s="334"/>
      <c r="FT41" s="334"/>
      <c r="FU41" s="334"/>
      <c r="FV41" s="334"/>
      <c r="FW41" s="334"/>
      <c r="FX41" s="334"/>
      <c r="FY41" s="334"/>
      <c r="FZ41" s="334"/>
      <c r="GA41" s="334"/>
      <c r="GB41" s="334"/>
      <c r="GC41" s="334"/>
      <c r="GD41" s="334"/>
      <c r="GE41" s="334"/>
      <c r="GF41" s="334"/>
      <c r="GG41" s="334"/>
      <c r="GH41" s="334"/>
      <c r="GI41" s="334"/>
      <c r="GJ41" s="334"/>
      <c r="GK41" s="334"/>
      <c r="GL41" s="334"/>
      <c r="GM41" s="334"/>
      <c r="GN41" s="334"/>
      <c r="GO41" s="334"/>
      <c r="GP41" s="334"/>
      <c r="GQ41" s="334"/>
      <c r="GR41" s="334"/>
      <c r="GS41" s="334"/>
      <c r="GT41" s="334"/>
      <c r="GU41" s="334"/>
      <c r="GV41" s="334"/>
      <c r="GW41" s="334"/>
      <c r="GX41" s="334"/>
      <c r="GY41" s="334"/>
      <c r="GZ41" s="334"/>
      <c r="HA41" s="334"/>
      <c r="HB41" s="334"/>
      <c r="HC41" s="334"/>
      <c r="HD41" s="334"/>
      <c r="HE41" s="334"/>
      <c r="HF41" s="334"/>
      <c r="HG41" s="334"/>
      <c r="HH41" s="334"/>
      <c r="HI41" s="334"/>
      <c r="HJ41" s="334"/>
      <c r="HK41" s="334"/>
      <c r="HL41" s="334"/>
      <c r="HM41" s="334"/>
      <c r="HN41" s="334"/>
      <c r="HO41" s="334"/>
      <c r="HP41" s="334"/>
      <c r="HQ41" s="334"/>
      <c r="HR41" s="334"/>
    </row>
    <row r="42" spans="1:226">
      <c r="A42" s="412"/>
      <c r="B42" s="754"/>
      <c r="C42" s="394"/>
      <c r="D42" s="395"/>
      <c r="E42" s="372"/>
      <c r="F42" s="372"/>
      <c r="G42" s="338"/>
      <c r="H42" s="338"/>
      <c r="I42" s="338"/>
      <c r="J42" s="338"/>
      <c r="L42" s="403"/>
      <c r="M42" s="403"/>
      <c r="N42" s="403"/>
      <c r="O42" s="403"/>
      <c r="P42" s="413"/>
      <c r="Q42" s="334"/>
      <c r="R42" s="334"/>
      <c r="S42" s="334"/>
      <c r="T42" s="334"/>
      <c r="U42" s="334"/>
      <c r="V42" s="334"/>
      <c r="W42" s="334"/>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4"/>
      <c r="AX42" s="334"/>
      <c r="AY42" s="334"/>
      <c r="AZ42" s="334"/>
      <c r="BA42" s="334"/>
      <c r="BB42" s="334"/>
      <c r="BC42" s="334"/>
      <c r="BD42" s="334"/>
      <c r="BE42" s="334"/>
      <c r="BF42" s="334"/>
      <c r="BG42" s="334"/>
      <c r="BH42" s="334"/>
      <c r="BI42" s="334"/>
      <c r="BJ42" s="334"/>
      <c r="BK42" s="334"/>
      <c r="BL42" s="335"/>
      <c r="BM42" s="334"/>
      <c r="BN42" s="334"/>
      <c r="BO42" s="334"/>
      <c r="BP42" s="334"/>
      <c r="BQ42" s="334"/>
      <c r="BR42" s="334"/>
      <c r="BS42" s="334"/>
      <c r="BT42" s="334"/>
      <c r="BU42" s="334"/>
      <c r="BV42" s="334"/>
      <c r="BW42" s="334"/>
      <c r="BX42" s="334"/>
      <c r="BY42" s="334"/>
      <c r="BZ42" s="334"/>
      <c r="CA42" s="334"/>
      <c r="CB42" s="334"/>
      <c r="CC42" s="334"/>
      <c r="CD42" s="334"/>
      <c r="CE42" s="334"/>
      <c r="CF42" s="334"/>
      <c r="CG42" s="334"/>
      <c r="CH42" s="334"/>
      <c r="CI42" s="334"/>
      <c r="CJ42" s="334"/>
      <c r="CK42" s="334"/>
      <c r="CL42" s="334"/>
      <c r="CM42" s="334"/>
      <c r="CN42" s="334"/>
      <c r="CO42" s="334"/>
      <c r="CP42" s="334"/>
      <c r="CQ42" s="334"/>
      <c r="CR42" s="334"/>
      <c r="CS42" s="334"/>
      <c r="CT42" s="334"/>
      <c r="CU42" s="334"/>
      <c r="CV42" s="334"/>
      <c r="CW42" s="334"/>
      <c r="CX42" s="334"/>
      <c r="CY42" s="334"/>
      <c r="CZ42" s="334"/>
      <c r="DA42" s="334"/>
      <c r="DB42" s="334"/>
      <c r="DC42" s="334"/>
      <c r="DD42" s="334"/>
      <c r="DE42" s="334"/>
      <c r="DF42" s="334"/>
      <c r="DG42" s="334"/>
      <c r="DH42" s="334"/>
      <c r="DI42" s="334"/>
      <c r="DJ42" s="334"/>
      <c r="DK42" s="334"/>
      <c r="DL42" s="334"/>
      <c r="DM42" s="334"/>
      <c r="DN42" s="334"/>
      <c r="DO42" s="334"/>
      <c r="DP42" s="334"/>
      <c r="DQ42" s="334"/>
      <c r="DR42" s="334"/>
      <c r="DS42" s="334"/>
      <c r="DT42" s="334"/>
      <c r="DU42" s="334"/>
      <c r="DV42" s="334"/>
      <c r="DW42" s="334"/>
      <c r="DX42" s="334"/>
      <c r="DY42" s="334"/>
      <c r="DZ42" s="334"/>
      <c r="EA42" s="334"/>
      <c r="EB42" s="334"/>
      <c r="EC42" s="334"/>
      <c r="ED42" s="334"/>
      <c r="EE42" s="334"/>
      <c r="EF42" s="334"/>
      <c r="EG42" s="334"/>
      <c r="EH42" s="334"/>
      <c r="EI42" s="334"/>
      <c r="EJ42" s="334"/>
      <c r="EK42" s="334"/>
      <c r="EL42" s="334"/>
      <c r="EM42" s="334"/>
      <c r="EN42" s="334"/>
      <c r="EO42" s="334"/>
      <c r="EP42" s="334"/>
      <c r="EQ42" s="334"/>
      <c r="ER42" s="334"/>
      <c r="ES42" s="334"/>
      <c r="ET42" s="334"/>
      <c r="EU42" s="334"/>
      <c r="EV42" s="334"/>
      <c r="EW42" s="334"/>
      <c r="EX42" s="334"/>
      <c r="EY42" s="334"/>
      <c r="EZ42" s="334"/>
      <c r="FA42" s="334"/>
      <c r="FB42" s="334"/>
      <c r="FC42" s="334"/>
      <c r="FD42" s="334"/>
      <c r="FE42" s="334"/>
      <c r="FF42" s="334"/>
      <c r="FG42" s="334"/>
      <c r="FH42" s="334"/>
      <c r="FI42" s="334"/>
      <c r="FJ42" s="334"/>
      <c r="FK42" s="334"/>
      <c r="FL42" s="334"/>
      <c r="FM42" s="334"/>
      <c r="FN42" s="334"/>
      <c r="FO42" s="334"/>
      <c r="FP42" s="334"/>
      <c r="FQ42" s="334"/>
      <c r="FR42" s="334"/>
      <c r="FS42" s="334"/>
      <c r="FT42" s="334"/>
      <c r="FU42" s="334"/>
      <c r="FV42" s="334"/>
      <c r="FW42" s="334"/>
      <c r="FX42" s="334"/>
      <c r="FY42" s="334"/>
      <c r="FZ42" s="334"/>
      <c r="GA42" s="334"/>
      <c r="GB42" s="334"/>
      <c r="GC42" s="334"/>
      <c r="GD42" s="334"/>
      <c r="GE42" s="334"/>
      <c r="GF42" s="334"/>
      <c r="GG42" s="334"/>
      <c r="GH42" s="334"/>
      <c r="GI42" s="334"/>
      <c r="GJ42" s="334"/>
      <c r="GK42" s="334"/>
      <c r="GL42" s="334"/>
      <c r="GM42" s="334"/>
      <c r="GN42" s="334"/>
      <c r="GO42" s="334"/>
      <c r="GP42" s="334"/>
      <c r="GQ42" s="334"/>
      <c r="GR42" s="334"/>
      <c r="GS42" s="334"/>
      <c r="GT42" s="334"/>
      <c r="GU42" s="334"/>
      <c r="GV42" s="334"/>
      <c r="GW42" s="334"/>
      <c r="GX42" s="334"/>
      <c r="GY42" s="334"/>
      <c r="GZ42" s="334"/>
      <c r="HA42" s="334"/>
      <c r="HB42" s="334"/>
      <c r="HC42" s="334"/>
      <c r="HD42" s="334"/>
      <c r="HE42" s="334"/>
      <c r="HF42" s="334"/>
      <c r="HG42" s="334"/>
      <c r="HH42" s="334"/>
      <c r="HI42" s="334"/>
      <c r="HJ42" s="334"/>
      <c r="HK42" s="334"/>
      <c r="HL42" s="334"/>
      <c r="HM42" s="334"/>
      <c r="HN42" s="334"/>
      <c r="HO42" s="334"/>
      <c r="HP42" s="334"/>
      <c r="HQ42" s="334"/>
      <c r="HR42" s="334"/>
    </row>
    <row r="43" spans="1:226">
      <c r="A43" s="412"/>
      <c r="B43" s="754"/>
      <c r="C43" s="394"/>
      <c r="D43" s="395"/>
      <c r="E43" s="372"/>
      <c r="F43" s="372"/>
      <c r="G43" s="338"/>
      <c r="H43" s="338"/>
      <c r="I43" s="338"/>
      <c r="J43" s="338"/>
      <c r="L43" s="403"/>
      <c r="M43" s="403"/>
      <c r="N43" s="403"/>
      <c r="O43" s="403"/>
      <c r="P43" s="413"/>
      <c r="Q43" s="334"/>
      <c r="R43" s="334"/>
      <c r="S43" s="334"/>
      <c r="T43" s="334"/>
      <c r="U43" s="334"/>
      <c r="V43" s="334"/>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4"/>
      <c r="BC43" s="334"/>
      <c r="BD43" s="334"/>
      <c r="BE43" s="334"/>
      <c r="BF43" s="334"/>
      <c r="BG43" s="334"/>
      <c r="BH43" s="334"/>
      <c r="BI43" s="334"/>
      <c r="BJ43" s="334"/>
      <c r="BK43" s="334"/>
      <c r="BL43" s="335"/>
      <c r="BM43" s="334"/>
      <c r="BN43" s="334"/>
      <c r="BO43" s="334"/>
      <c r="BP43" s="334"/>
      <c r="BQ43" s="334"/>
      <c r="BR43" s="334"/>
      <c r="BS43" s="334"/>
      <c r="BT43" s="334"/>
      <c r="BU43" s="334"/>
      <c r="BV43" s="334"/>
      <c r="BW43" s="334"/>
      <c r="BX43" s="334"/>
      <c r="BY43" s="334"/>
      <c r="BZ43" s="334"/>
      <c r="CA43" s="334"/>
      <c r="CB43" s="334"/>
      <c r="CC43" s="334"/>
      <c r="CD43" s="334"/>
      <c r="CE43" s="334"/>
      <c r="CF43" s="334"/>
      <c r="CG43" s="334"/>
      <c r="CH43" s="334"/>
      <c r="CI43" s="334"/>
      <c r="CJ43" s="334"/>
      <c r="CK43" s="334"/>
      <c r="CL43" s="334"/>
      <c r="CM43" s="334"/>
      <c r="CN43" s="334"/>
      <c r="CO43" s="334"/>
      <c r="CP43" s="334"/>
      <c r="CQ43" s="334"/>
      <c r="CR43" s="334"/>
      <c r="CS43" s="334"/>
      <c r="CT43" s="334"/>
      <c r="CU43" s="334"/>
      <c r="CV43" s="334"/>
      <c r="CW43" s="334"/>
      <c r="CX43" s="334"/>
      <c r="CY43" s="334"/>
      <c r="CZ43" s="334"/>
      <c r="DA43" s="334"/>
      <c r="DB43" s="334"/>
      <c r="DC43" s="334"/>
      <c r="DD43" s="334"/>
      <c r="DE43" s="334"/>
      <c r="DF43" s="334"/>
      <c r="DG43" s="334"/>
      <c r="DH43" s="334"/>
      <c r="DI43" s="334"/>
      <c r="DJ43" s="334"/>
      <c r="DK43" s="334"/>
      <c r="DL43" s="334"/>
      <c r="DM43" s="334"/>
      <c r="DN43" s="334"/>
      <c r="DO43" s="334"/>
      <c r="DP43" s="334"/>
      <c r="DQ43" s="334"/>
      <c r="DR43" s="334"/>
      <c r="DS43" s="334"/>
      <c r="DT43" s="334"/>
      <c r="DU43" s="334"/>
      <c r="DV43" s="334"/>
      <c r="DW43" s="334"/>
      <c r="DX43" s="334"/>
      <c r="DY43" s="334"/>
      <c r="DZ43" s="334"/>
      <c r="EA43" s="334"/>
      <c r="EB43" s="334"/>
      <c r="EC43" s="334"/>
      <c r="ED43" s="334"/>
      <c r="EE43" s="334"/>
      <c r="EF43" s="334"/>
      <c r="EG43" s="334"/>
      <c r="EH43" s="334"/>
      <c r="EI43" s="334"/>
      <c r="EJ43" s="334"/>
      <c r="EK43" s="334"/>
      <c r="EL43" s="334"/>
      <c r="EM43" s="334"/>
      <c r="EN43" s="334"/>
      <c r="EO43" s="334"/>
      <c r="EP43" s="334"/>
      <c r="EQ43" s="334"/>
      <c r="ER43" s="334"/>
      <c r="ES43" s="334"/>
      <c r="ET43" s="334"/>
      <c r="EU43" s="334"/>
      <c r="EV43" s="334"/>
      <c r="EW43" s="334"/>
      <c r="EX43" s="334"/>
      <c r="EY43" s="334"/>
      <c r="EZ43" s="334"/>
      <c r="FA43" s="334"/>
      <c r="FB43" s="334"/>
      <c r="FC43" s="334"/>
      <c r="FD43" s="334"/>
      <c r="FE43" s="334"/>
      <c r="FF43" s="334"/>
      <c r="FG43" s="334"/>
      <c r="FH43" s="334"/>
      <c r="FI43" s="334"/>
      <c r="FJ43" s="334"/>
      <c r="FK43" s="334"/>
      <c r="FL43" s="334"/>
      <c r="FM43" s="334"/>
      <c r="FN43" s="334"/>
      <c r="FO43" s="334"/>
      <c r="FP43" s="334"/>
      <c r="FQ43" s="334"/>
      <c r="FR43" s="334"/>
      <c r="FS43" s="334"/>
      <c r="FT43" s="334"/>
      <c r="FU43" s="334"/>
      <c r="FV43" s="334"/>
      <c r="FW43" s="334"/>
      <c r="FX43" s="334"/>
      <c r="FY43" s="334"/>
      <c r="FZ43" s="334"/>
      <c r="GA43" s="334"/>
      <c r="GB43" s="334"/>
      <c r="GC43" s="334"/>
      <c r="GD43" s="334"/>
      <c r="GE43" s="334"/>
      <c r="GF43" s="334"/>
      <c r="GG43" s="334"/>
      <c r="GH43" s="334"/>
      <c r="GI43" s="334"/>
      <c r="GJ43" s="334"/>
      <c r="GK43" s="334"/>
      <c r="GL43" s="334"/>
      <c r="GM43" s="334"/>
      <c r="GN43" s="334"/>
      <c r="GO43" s="334"/>
      <c r="GP43" s="334"/>
      <c r="GQ43" s="334"/>
      <c r="GR43" s="334"/>
      <c r="GS43" s="334"/>
      <c r="GT43" s="334"/>
      <c r="GU43" s="334"/>
      <c r="GV43" s="334"/>
      <c r="GW43" s="334"/>
      <c r="GX43" s="334"/>
      <c r="GY43" s="334"/>
      <c r="GZ43" s="334"/>
      <c r="HA43" s="334"/>
      <c r="HB43" s="334"/>
      <c r="HC43" s="334"/>
      <c r="HD43" s="334"/>
      <c r="HE43" s="334"/>
      <c r="HF43" s="334"/>
      <c r="HG43" s="334"/>
      <c r="HH43" s="334"/>
      <c r="HI43" s="334"/>
      <c r="HJ43" s="334"/>
      <c r="HK43" s="334"/>
      <c r="HL43" s="334"/>
      <c r="HM43" s="334"/>
      <c r="HN43" s="334"/>
      <c r="HO43" s="334"/>
      <c r="HP43" s="334"/>
      <c r="HQ43" s="334"/>
      <c r="HR43" s="334"/>
    </row>
    <row r="44" spans="1:226">
      <c r="A44" s="412"/>
      <c r="B44" s="754"/>
      <c r="C44" s="394"/>
      <c r="D44" s="395"/>
      <c r="E44" s="372"/>
      <c r="F44" s="372"/>
      <c r="G44" s="338"/>
      <c r="H44" s="338"/>
      <c r="I44" s="338"/>
      <c r="J44" s="338"/>
      <c r="L44" s="403"/>
      <c r="M44" s="403"/>
      <c r="N44" s="403"/>
      <c r="O44" s="403"/>
      <c r="P44" s="413"/>
      <c r="Q44" s="334"/>
      <c r="R44" s="334"/>
      <c r="S44" s="334"/>
      <c r="T44" s="334"/>
      <c r="U44" s="334"/>
      <c r="V44" s="334"/>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4"/>
      <c r="BC44" s="334"/>
      <c r="BD44" s="334"/>
      <c r="BE44" s="334"/>
      <c r="BF44" s="334"/>
      <c r="BG44" s="334"/>
      <c r="BH44" s="334"/>
      <c r="BI44" s="334"/>
      <c r="BJ44" s="334"/>
      <c r="BK44" s="334"/>
      <c r="BL44" s="335"/>
      <c r="BM44" s="334"/>
      <c r="BN44" s="334"/>
      <c r="BO44" s="334"/>
      <c r="BP44" s="334"/>
      <c r="BQ44" s="334"/>
      <c r="BR44" s="334"/>
      <c r="BS44" s="334"/>
      <c r="BT44" s="334"/>
      <c r="BU44" s="334"/>
      <c r="BV44" s="334"/>
      <c r="BW44" s="334"/>
      <c r="BX44" s="334"/>
      <c r="BY44" s="334"/>
      <c r="BZ44" s="334"/>
      <c r="CA44" s="334"/>
      <c r="CB44" s="334"/>
      <c r="CC44" s="334"/>
      <c r="CD44" s="334"/>
      <c r="CE44" s="334"/>
      <c r="CF44" s="334"/>
      <c r="CG44" s="334"/>
      <c r="CH44" s="334"/>
      <c r="CI44" s="334"/>
      <c r="CJ44" s="334"/>
      <c r="CK44" s="334"/>
      <c r="CL44" s="334"/>
      <c r="CM44" s="334"/>
      <c r="CN44" s="334"/>
      <c r="CO44" s="334"/>
      <c r="CP44" s="334"/>
      <c r="CQ44" s="334"/>
      <c r="CR44" s="334"/>
      <c r="CS44" s="334"/>
      <c r="CT44" s="334"/>
      <c r="CU44" s="334"/>
      <c r="CV44" s="334"/>
      <c r="CW44" s="334"/>
      <c r="CX44" s="334"/>
      <c r="CY44" s="334"/>
      <c r="CZ44" s="334"/>
      <c r="DA44" s="334"/>
      <c r="DB44" s="334"/>
      <c r="DC44" s="334"/>
      <c r="DD44" s="334"/>
      <c r="DE44" s="334"/>
      <c r="DF44" s="334"/>
      <c r="DG44" s="334"/>
      <c r="DH44" s="334"/>
      <c r="DI44" s="334"/>
      <c r="DJ44" s="334"/>
      <c r="DK44" s="334"/>
      <c r="DL44" s="334"/>
      <c r="DM44" s="334"/>
      <c r="DN44" s="334"/>
      <c r="DO44" s="334"/>
      <c r="DP44" s="334"/>
      <c r="DQ44" s="334"/>
      <c r="DR44" s="334"/>
      <c r="DS44" s="334"/>
      <c r="DT44" s="334"/>
      <c r="DU44" s="334"/>
      <c r="DV44" s="334"/>
      <c r="DW44" s="334"/>
      <c r="DX44" s="334"/>
      <c r="DY44" s="334"/>
      <c r="DZ44" s="334"/>
      <c r="EA44" s="334"/>
      <c r="EB44" s="334"/>
      <c r="EC44" s="334"/>
      <c r="ED44" s="334"/>
      <c r="EE44" s="334"/>
      <c r="EF44" s="334"/>
      <c r="EG44" s="334"/>
      <c r="EH44" s="334"/>
      <c r="EI44" s="334"/>
      <c r="EJ44" s="334"/>
      <c r="EK44" s="334"/>
      <c r="EL44" s="334"/>
      <c r="EM44" s="334"/>
      <c r="EN44" s="334"/>
      <c r="EO44" s="334"/>
      <c r="EP44" s="334"/>
      <c r="EQ44" s="334"/>
      <c r="ER44" s="334"/>
      <c r="ES44" s="334"/>
      <c r="ET44" s="334"/>
      <c r="EU44" s="334"/>
      <c r="EV44" s="334"/>
      <c r="EW44" s="334"/>
      <c r="EX44" s="334"/>
      <c r="EY44" s="334"/>
      <c r="EZ44" s="334"/>
      <c r="FA44" s="334"/>
      <c r="FB44" s="334"/>
      <c r="FC44" s="334"/>
      <c r="FD44" s="334"/>
      <c r="FE44" s="334"/>
      <c r="FF44" s="334"/>
      <c r="FG44" s="334"/>
      <c r="FH44" s="334"/>
      <c r="FI44" s="334"/>
      <c r="FJ44" s="334"/>
      <c r="FK44" s="334"/>
      <c r="FL44" s="334"/>
      <c r="FM44" s="334"/>
      <c r="FN44" s="334"/>
      <c r="FO44" s="334"/>
      <c r="FP44" s="334"/>
      <c r="FQ44" s="334"/>
      <c r="FR44" s="334"/>
      <c r="FS44" s="334"/>
      <c r="FT44" s="334"/>
      <c r="FU44" s="334"/>
      <c r="FV44" s="334"/>
      <c r="FW44" s="334"/>
      <c r="FX44" s="334"/>
      <c r="FY44" s="334"/>
      <c r="FZ44" s="334"/>
      <c r="GA44" s="334"/>
      <c r="GB44" s="334"/>
      <c r="GC44" s="334"/>
      <c r="GD44" s="334"/>
      <c r="GE44" s="334"/>
      <c r="GF44" s="334"/>
      <c r="GG44" s="334"/>
      <c r="GH44" s="334"/>
      <c r="GI44" s="334"/>
      <c r="GJ44" s="334"/>
      <c r="GK44" s="334"/>
      <c r="GL44" s="334"/>
      <c r="GM44" s="334"/>
      <c r="GN44" s="334"/>
      <c r="GO44" s="334"/>
      <c r="GP44" s="334"/>
      <c r="GQ44" s="334"/>
      <c r="GR44" s="334"/>
      <c r="GS44" s="334"/>
      <c r="GT44" s="334"/>
      <c r="GU44" s="334"/>
      <c r="GV44" s="334"/>
      <c r="GW44" s="334"/>
      <c r="GX44" s="334"/>
      <c r="GY44" s="334"/>
      <c r="GZ44" s="334"/>
      <c r="HA44" s="334"/>
      <c r="HB44" s="334"/>
      <c r="HC44" s="334"/>
      <c r="HD44" s="334"/>
      <c r="HE44" s="334"/>
      <c r="HF44" s="334"/>
      <c r="HG44" s="334"/>
      <c r="HH44" s="334"/>
      <c r="HI44" s="334"/>
      <c r="HJ44" s="334"/>
      <c r="HK44" s="334"/>
      <c r="HL44" s="334"/>
      <c r="HM44" s="334"/>
      <c r="HN44" s="334"/>
      <c r="HO44" s="334"/>
      <c r="HP44" s="334"/>
      <c r="HQ44" s="334"/>
      <c r="HR44" s="334"/>
    </row>
    <row r="45" spans="1:226">
      <c r="A45" s="412"/>
      <c r="B45" s="754"/>
      <c r="C45" s="394"/>
      <c r="D45" s="395"/>
      <c r="E45" s="372"/>
      <c r="F45" s="372"/>
      <c r="G45" s="338"/>
      <c r="H45" s="338"/>
      <c r="I45" s="338"/>
      <c r="J45" s="338"/>
      <c r="L45" s="403"/>
      <c r="M45" s="403"/>
      <c r="N45" s="403"/>
      <c r="O45" s="403"/>
      <c r="P45" s="413"/>
      <c r="Q45" s="334"/>
      <c r="R45" s="334"/>
      <c r="S45" s="334"/>
      <c r="T45" s="334"/>
      <c r="U45" s="334"/>
      <c r="V45" s="334"/>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4"/>
      <c r="BA45" s="334"/>
      <c r="BB45" s="334"/>
      <c r="BC45" s="334"/>
      <c r="BD45" s="334"/>
      <c r="BE45" s="334"/>
      <c r="BF45" s="334"/>
      <c r="BG45" s="334"/>
      <c r="BH45" s="334"/>
      <c r="BI45" s="334"/>
      <c r="BJ45" s="334"/>
      <c r="BK45" s="334"/>
      <c r="BL45" s="335"/>
      <c r="BM45" s="334"/>
      <c r="BN45" s="334"/>
      <c r="BO45" s="334"/>
      <c r="BP45" s="334"/>
      <c r="BQ45" s="334"/>
      <c r="BR45" s="334"/>
      <c r="BS45" s="334"/>
      <c r="BT45" s="334"/>
      <c r="BU45" s="334"/>
      <c r="BV45" s="334"/>
      <c r="BW45" s="334"/>
      <c r="BX45" s="334"/>
      <c r="BY45" s="334"/>
      <c r="BZ45" s="334"/>
      <c r="CA45" s="334"/>
      <c r="CB45" s="334"/>
      <c r="CC45" s="334"/>
      <c r="CD45" s="334"/>
      <c r="CE45" s="334"/>
      <c r="CF45" s="334"/>
      <c r="CG45" s="334"/>
      <c r="CH45" s="334"/>
      <c r="CI45" s="334"/>
      <c r="CJ45" s="334"/>
      <c r="CK45" s="334"/>
      <c r="CL45" s="334"/>
      <c r="CM45" s="334"/>
      <c r="CN45" s="334"/>
      <c r="CO45" s="334"/>
      <c r="CP45" s="334"/>
      <c r="CQ45" s="334"/>
      <c r="CR45" s="334"/>
      <c r="CS45" s="334"/>
      <c r="CT45" s="334"/>
      <c r="CU45" s="334"/>
      <c r="CV45" s="334"/>
      <c r="CW45" s="334"/>
      <c r="CX45" s="334"/>
      <c r="CY45" s="334"/>
      <c r="CZ45" s="334"/>
      <c r="DA45" s="334"/>
      <c r="DB45" s="334"/>
      <c r="DC45" s="334"/>
      <c r="DD45" s="334"/>
      <c r="DE45" s="334"/>
      <c r="DF45" s="334"/>
      <c r="DG45" s="334"/>
      <c r="DH45" s="334"/>
      <c r="DI45" s="334"/>
      <c r="DJ45" s="334"/>
      <c r="DK45" s="334"/>
      <c r="DL45" s="334"/>
      <c r="DM45" s="334"/>
      <c r="DN45" s="334"/>
      <c r="DO45" s="334"/>
      <c r="DP45" s="334"/>
      <c r="DQ45" s="334"/>
      <c r="DR45" s="334"/>
      <c r="DS45" s="334"/>
      <c r="DT45" s="334"/>
      <c r="DU45" s="334"/>
      <c r="DV45" s="334"/>
      <c r="DW45" s="334"/>
      <c r="DX45" s="334"/>
      <c r="DY45" s="334"/>
      <c r="DZ45" s="334"/>
      <c r="EA45" s="334"/>
      <c r="EB45" s="334"/>
      <c r="EC45" s="334"/>
      <c r="ED45" s="334"/>
      <c r="EE45" s="334"/>
      <c r="EF45" s="334"/>
      <c r="EG45" s="334"/>
      <c r="EH45" s="334"/>
      <c r="EI45" s="334"/>
      <c r="EJ45" s="334"/>
      <c r="EK45" s="334"/>
      <c r="EL45" s="334"/>
      <c r="EM45" s="334"/>
      <c r="EN45" s="334"/>
      <c r="EO45" s="334"/>
      <c r="EP45" s="334"/>
      <c r="EQ45" s="334"/>
      <c r="ER45" s="334"/>
      <c r="ES45" s="334"/>
      <c r="ET45" s="334"/>
      <c r="EU45" s="334"/>
      <c r="EV45" s="334"/>
      <c r="EW45" s="334"/>
      <c r="EX45" s="334"/>
      <c r="EY45" s="334"/>
      <c r="EZ45" s="334"/>
      <c r="FA45" s="334"/>
      <c r="FB45" s="334"/>
      <c r="FC45" s="334"/>
      <c r="FD45" s="334"/>
      <c r="FE45" s="334"/>
      <c r="FF45" s="334"/>
      <c r="FG45" s="334"/>
      <c r="FH45" s="334"/>
      <c r="FI45" s="334"/>
      <c r="FJ45" s="334"/>
      <c r="FK45" s="334"/>
      <c r="FL45" s="334"/>
      <c r="FM45" s="334"/>
      <c r="FN45" s="334"/>
      <c r="FO45" s="334"/>
      <c r="FP45" s="334"/>
      <c r="FQ45" s="334"/>
      <c r="FR45" s="334"/>
      <c r="FS45" s="334"/>
      <c r="FT45" s="334"/>
      <c r="FU45" s="334"/>
      <c r="FV45" s="334"/>
      <c r="FW45" s="334"/>
      <c r="FX45" s="334"/>
      <c r="FY45" s="334"/>
      <c r="FZ45" s="334"/>
      <c r="GA45" s="334"/>
      <c r="GB45" s="334"/>
      <c r="GC45" s="334"/>
      <c r="GD45" s="334"/>
      <c r="GE45" s="334"/>
      <c r="GF45" s="334"/>
      <c r="GG45" s="334"/>
      <c r="GH45" s="334"/>
      <c r="GI45" s="334"/>
      <c r="GJ45" s="334"/>
      <c r="GK45" s="334"/>
      <c r="GL45" s="334"/>
      <c r="GM45" s="334"/>
      <c r="GN45" s="334"/>
      <c r="GO45" s="334"/>
      <c r="GP45" s="334"/>
      <c r="GQ45" s="334"/>
      <c r="GR45" s="334"/>
      <c r="GS45" s="334"/>
      <c r="GT45" s="334"/>
      <c r="GU45" s="334"/>
      <c r="GV45" s="334"/>
      <c r="GW45" s="334"/>
      <c r="GX45" s="334"/>
      <c r="GY45" s="334"/>
      <c r="GZ45" s="334"/>
      <c r="HA45" s="334"/>
      <c r="HB45" s="334"/>
      <c r="HC45" s="334"/>
      <c r="HD45" s="334"/>
      <c r="HE45" s="334"/>
      <c r="HF45" s="334"/>
      <c r="HG45" s="334"/>
      <c r="HH45" s="334"/>
      <c r="HI45" s="334"/>
      <c r="HJ45" s="334"/>
      <c r="HK45" s="334"/>
      <c r="HL45" s="334"/>
      <c r="HM45" s="334"/>
      <c r="HN45" s="334"/>
      <c r="HO45" s="334"/>
      <c r="HP45" s="334"/>
      <c r="HQ45" s="334"/>
      <c r="HR45" s="334"/>
    </row>
    <row r="46" spans="1:226">
      <c r="A46" s="412"/>
      <c r="B46" s="754"/>
      <c r="C46" s="394"/>
      <c r="D46" s="395"/>
      <c r="E46" s="372"/>
      <c r="F46" s="372"/>
      <c r="G46" s="338"/>
      <c r="H46" s="338"/>
      <c r="I46" s="338"/>
      <c r="J46" s="338"/>
      <c r="L46" s="403"/>
      <c r="M46" s="403"/>
      <c r="N46" s="403"/>
      <c r="O46" s="403"/>
      <c r="P46" s="413"/>
      <c r="Q46" s="334"/>
      <c r="R46" s="334"/>
      <c r="S46" s="334"/>
      <c r="T46" s="334"/>
      <c r="U46" s="334"/>
      <c r="V46" s="334"/>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4"/>
      <c r="BC46" s="334"/>
      <c r="BD46" s="334"/>
      <c r="BE46" s="334"/>
      <c r="BF46" s="334"/>
      <c r="BG46" s="334"/>
      <c r="BH46" s="334"/>
      <c r="BI46" s="334"/>
      <c r="BJ46" s="334"/>
      <c r="BK46" s="334"/>
      <c r="BL46" s="335"/>
      <c r="BM46" s="334"/>
      <c r="BN46" s="334"/>
      <c r="BO46" s="334"/>
      <c r="BP46" s="334"/>
      <c r="BQ46" s="334"/>
      <c r="BR46" s="334"/>
      <c r="BS46" s="334"/>
      <c r="BT46" s="334"/>
      <c r="BU46" s="334"/>
      <c r="BV46" s="334"/>
      <c r="BW46" s="334"/>
      <c r="BX46" s="334"/>
      <c r="BY46" s="334"/>
      <c r="BZ46" s="334"/>
      <c r="CA46" s="334"/>
      <c r="CB46" s="334"/>
      <c r="CC46" s="334"/>
      <c r="CD46" s="334"/>
      <c r="CE46" s="334"/>
      <c r="CF46" s="334"/>
      <c r="CG46" s="334"/>
      <c r="CH46" s="334"/>
      <c r="CI46" s="334"/>
      <c r="CJ46" s="334"/>
      <c r="CK46" s="334"/>
      <c r="CL46" s="334"/>
      <c r="CM46" s="334"/>
      <c r="CN46" s="334"/>
      <c r="CO46" s="334"/>
      <c r="CP46" s="334"/>
      <c r="CQ46" s="334"/>
      <c r="CR46" s="334"/>
      <c r="CS46" s="334"/>
      <c r="CT46" s="334"/>
      <c r="CU46" s="334"/>
      <c r="CV46" s="334"/>
      <c r="CW46" s="334"/>
      <c r="CX46" s="334"/>
      <c r="CY46" s="334"/>
      <c r="CZ46" s="334"/>
      <c r="DA46" s="334"/>
      <c r="DB46" s="334"/>
      <c r="DC46" s="334"/>
      <c r="DD46" s="334"/>
      <c r="DE46" s="334"/>
      <c r="DF46" s="334"/>
      <c r="DG46" s="334"/>
      <c r="DH46" s="334"/>
      <c r="DI46" s="334"/>
      <c r="DJ46" s="334"/>
      <c r="DK46" s="334"/>
      <c r="DL46" s="334"/>
      <c r="DM46" s="334"/>
      <c r="DN46" s="334"/>
      <c r="DO46" s="334"/>
      <c r="DP46" s="334"/>
      <c r="DQ46" s="334"/>
      <c r="DR46" s="334"/>
      <c r="DS46" s="334"/>
      <c r="DT46" s="334"/>
      <c r="DU46" s="334"/>
      <c r="DV46" s="334"/>
      <c r="DW46" s="334"/>
      <c r="DX46" s="334"/>
      <c r="DY46" s="334"/>
      <c r="DZ46" s="334"/>
      <c r="EA46" s="334"/>
      <c r="EB46" s="334"/>
      <c r="EC46" s="334"/>
      <c r="ED46" s="334"/>
      <c r="EE46" s="334"/>
      <c r="EF46" s="334"/>
      <c r="EG46" s="334"/>
      <c r="EH46" s="334"/>
      <c r="EI46" s="334"/>
      <c r="EJ46" s="334"/>
      <c r="EK46" s="334"/>
      <c r="EL46" s="334"/>
      <c r="EM46" s="334"/>
      <c r="EN46" s="334"/>
      <c r="EO46" s="334"/>
      <c r="EP46" s="334"/>
      <c r="EQ46" s="334"/>
      <c r="ER46" s="334"/>
      <c r="ES46" s="334"/>
      <c r="ET46" s="334"/>
      <c r="EU46" s="334"/>
      <c r="EV46" s="334"/>
      <c r="EW46" s="334"/>
      <c r="EX46" s="334"/>
      <c r="EY46" s="334"/>
      <c r="EZ46" s="334"/>
      <c r="FA46" s="334"/>
      <c r="FB46" s="334"/>
      <c r="FC46" s="334"/>
      <c r="FD46" s="334"/>
      <c r="FE46" s="334"/>
      <c r="FF46" s="334"/>
      <c r="FG46" s="334"/>
      <c r="FH46" s="334"/>
      <c r="FI46" s="334"/>
      <c r="FJ46" s="334"/>
      <c r="FK46" s="334"/>
      <c r="FL46" s="334"/>
      <c r="FM46" s="334"/>
      <c r="FN46" s="334"/>
      <c r="FO46" s="334"/>
      <c r="FP46" s="334"/>
      <c r="FQ46" s="334"/>
      <c r="FR46" s="334"/>
      <c r="FS46" s="334"/>
      <c r="FT46" s="334"/>
      <c r="FU46" s="334"/>
      <c r="FV46" s="334"/>
      <c r="FW46" s="334"/>
      <c r="FX46" s="334"/>
      <c r="FY46" s="334"/>
      <c r="FZ46" s="334"/>
      <c r="GA46" s="334"/>
      <c r="GB46" s="334"/>
      <c r="GC46" s="334"/>
      <c r="GD46" s="334"/>
      <c r="GE46" s="334"/>
      <c r="GF46" s="334"/>
      <c r="GG46" s="334"/>
      <c r="GH46" s="334"/>
      <c r="GI46" s="334"/>
      <c r="GJ46" s="334"/>
      <c r="GK46" s="334"/>
      <c r="GL46" s="334"/>
      <c r="GM46" s="334"/>
      <c r="GN46" s="334"/>
      <c r="GO46" s="334"/>
      <c r="GP46" s="334"/>
      <c r="GQ46" s="334"/>
      <c r="GR46" s="334"/>
      <c r="GS46" s="334"/>
      <c r="GT46" s="334"/>
      <c r="GU46" s="334"/>
      <c r="GV46" s="334"/>
      <c r="GW46" s="334"/>
      <c r="GX46" s="334"/>
      <c r="GY46" s="334"/>
      <c r="GZ46" s="334"/>
      <c r="HA46" s="334"/>
      <c r="HB46" s="334"/>
      <c r="HC46" s="334"/>
      <c r="HD46" s="334"/>
      <c r="HE46" s="334"/>
      <c r="HF46" s="334"/>
      <c r="HG46" s="334"/>
      <c r="HH46" s="334"/>
      <c r="HI46" s="334"/>
      <c r="HJ46" s="334"/>
      <c r="HK46" s="334"/>
      <c r="HL46" s="334"/>
      <c r="HM46" s="334"/>
      <c r="HN46" s="334"/>
      <c r="HO46" s="334"/>
      <c r="HP46" s="334"/>
      <c r="HQ46" s="334"/>
      <c r="HR46" s="334"/>
    </row>
    <row r="47" spans="1:226">
      <c r="A47" s="412"/>
      <c r="B47" s="754"/>
      <c r="C47" s="394"/>
      <c r="D47" s="395"/>
      <c r="E47" s="372"/>
      <c r="F47" s="372"/>
      <c r="G47" s="338"/>
      <c r="H47" s="338"/>
      <c r="I47" s="338"/>
      <c r="J47" s="338"/>
      <c r="L47" s="403"/>
      <c r="M47" s="403"/>
      <c r="N47" s="403"/>
      <c r="O47" s="403"/>
      <c r="P47" s="413"/>
      <c r="Q47" s="334"/>
      <c r="R47" s="334"/>
      <c r="S47" s="334"/>
      <c r="T47" s="334"/>
      <c r="U47" s="334"/>
      <c r="V47" s="334"/>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5"/>
      <c r="BM47" s="334"/>
      <c r="BN47" s="334"/>
      <c r="BO47" s="334"/>
      <c r="BP47" s="334"/>
      <c r="BQ47" s="334"/>
      <c r="BR47" s="334"/>
      <c r="BS47" s="334"/>
      <c r="BT47" s="334"/>
      <c r="BU47" s="334"/>
      <c r="BV47" s="334"/>
      <c r="BW47" s="334"/>
      <c r="BX47" s="334"/>
      <c r="BY47" s="334"/>
      <c r="BZ47" s="334"/>
      <c r="CA47" s="334"/>
      <c r="CB47" s="334"/>
      <c r="CC47" s="334"/>
      <c r="CD47" s="334"/>
      <c r="CE47" s="334"/>
      <c r="CF47" s="334"/>
      <c r="CG47" s="334"/>
      <c r="CH47" s="334"/>
      <c r="CI47" s="334"/>
      <c r="CJ47" s="334"/>
      <c r="CK47" s="334"/>
      <c r="CL47" s="334"/>
      <c r="CM47" s="334"/>
      <c r="CN47" s="334"/>
      <c r="CO47" s="334"/>
      <c r="CP47" s="334"/>
      <c r="CQ47" s="334"/>
      <c r="CR47" s="334"/>
      <c r="CS47" s="334"/>
      <c r="CT47" s="334"/>
      <c r="CU47" s="334"/>
      <c r="CV47" s="334"/>
      <c r="CW47" s="334"/>
      <c r="CX47" s="334"/>
      <c r="CY47" s="334"/>
      <c r="CZ47" s="334"/>
      <c r="DA47" s="334"/>
      <c r="DB47" s="334"/>
      <c r="DC47" s="334"/>
      <c r="DD47" s="334"/>
      <c r="DE47" s="334"/>
      <c r="DF47" s="334"/>
      <c r="DG47" s="334"/>
      <c r="DH47" s="334"/>
      <c r="DI47" s="334"/>
      <c r="DJ47" s="334"/>
      <c r="DK47" s="334"/>
      <c r="DL47" s="334"/>
      <c r="DM47" s="334"/>
      <c r="DN47" s="334"/>
      <c r="DO47" s="334"/>
      <c r="DP47" s="334"/>
      <c r="DQ47" s="334"/>
      <c r="DR47" s="334"/>
      <c r="DS47" s="334"/>
      <c r="DT47" s="334"/>
      <c r="DU47" s="334"/>
      <c r="DV47" s="334"/>
      <c r="DW47" s="334"/>
      <c r="DX47" s="334"/>
      <c r="DY47" s="334"/>
      <c r="DZ47" s="334"/>
      <c r="EA47" s="334"/>
      <c r="EB47" s="334"/>
      <c r="EC47" s="334"/>
      <c r="ED47" s="334"/>
      <c r="EE47" s="334"/>
      <c r="EF47" s="334"/>
      <c r="EG47" s="334"/>
      <c r="EH47" s="334"/>
      <c r="EI47" s="334"/>
      <c r="EJ47" s="334"/>
      <c r="EK47" s="334"/>
      <c r="EL47" s="334"/>
      <c r="EM47" s="334"/>
      <c r="EN47" s="334"/>
      <c r="EO47" s="334"/>
      <c r="EP47" s="334"/>
      <c r="EQ47" s="334"/>
      <c r="ER47" s="334"/>
      <c r="ES47" s="334"/>
      <c r="ET47" s="334"/>
      <c r="EU47" s="334"/>
      <c r="EV47" s="334"/>
      <c r="EW47" s="334"/>
      <c r="EX47" s="334"/>
      <c r="EY47" s="334"/>
      <c r="EZ47" s="334"/>
      <c r="FA47" s="334"/>
      <c r="FB47" s="334"/>
      <c r="FC47" s="334"/>
      <c r="FD47" s="334"/>
      <c r="FE47" s="334"/>
      <c r="FF47" s="334"/>
      <c r="FG47" s="334"/>
      <c r="FH47" s="334"/>
      <c r="FI47" s="334"/>
      <c r="FJ47" s="334"/>
      <c r="FK47" s="334"/>
      <c r="FL47" s="334"/>
      <c r="FM47" s="334"/>
      <c r="FN47" s="334"/>
      <c r="FO47" s="334"/>
      <c r="FP47" s="334"/>
      <c r="FQ47" s="334"/>
      <c r="FR47" s="334"/>
      <c r="FS47" s="334"/>
      <c r="FT47" s="334"/>
      <c r="FU47" s="334"/>
      <c r="FV47" s="334"/>
      <c r="FW47" s="334"/>
      <c r="FX47" s="334"/>
      <c r="FY47" s="334"/>
      <c r="FZ47" s="334"/>
      <c r="GA47" s="334"/>
      <c r="GB47" s="334"/>
      <c r="GC47" s="334"/>
      <c r="GD47" s="334"/>
      <c r="GE47" s="334"/>
      <c r="GF47" s="334"/>
      <c r="GG47" s="334"/>
      <c r="GH47" s="334"/>
      <c r="GI47" s="334"/>
      <c r="GJ47" s="334"/>
      <c r="GK47" s="334"/>
      <c r="GL47" s="334"/>
      <c r="GM47" s="334"/>
      <c r="GN47" s="334"/>
      <c r="GO47" s="334"/>
      <c r="GP47" s="334"/>
      <c r="GQ47" s="334"/>
      <c r="GR47" s="334"/>
      <c r="GS47" s="334"/>
      <c r="GT47" s="334"/>
      <c r="GU47" s="334"/>
      <c r="GV47" s="334"/>
      <c r="GW47" s="334"/>
      <c r="GX47" s="334"/>
      <c r="GY47" s="334"/>
      <c r="GZ47" s="334"/>
      <c r="HA47" s="334"/>
      <c r="HB47" s="334"/>
      <c r="HC47" s="334"/>
      <c r="HD47" s="334"/>
      <c r="HE47" s="334"/>
      <c r="HF47" s="334"/>
      <c r="HG47" s="334"/>
      <c r="HH47" s="334"/>
      <c r="HI47" s="334"/>
      <c r="HJ47" s="334"/>
      <c r="HK47" s="334"/>
      <c r="HL47" s="334"/>
      <c r="HM47" s="334"/>
      <c r="HN47" s="334"/>
      <c r="HO47" s="334"/>
      <c r="HP47" s="334"/>
      <c r="HQ47" s="334"/>
      <c r="HR47" s="334"/>
    </row>
    <row r="48" spans="1:226">
      <c r="A48" s="412"/>
      <c r="B48" s="754"/>
      <c r="C48" s="394"/>
      <c r="D48" s="395"/>
      <c r="E48" s="372"/>
      <c r="F48" s="372"/>
      <c r="G48" s="338"/>
      <c r="H48" s="338"/>
      <c r="I48" s="338"/>
      <c r="J48" s="338"/>
      <c r="L48" s="403"/>
      <c r="M48" s="403"/>
      <c r="N48" s="403"/>
      <c r="O48" s="403"/>
      <c r="P48" s="413"/>
      <c r="Q48" s="334"/>
      <c r="R48" s="334"/>
      <c r="S48" s="334"/>
      <c r="T48" s="334"/>
      <c r="U48" s="334"/>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4"/>
      <c r="BI48" s="334"/>
      <c r="BJ48" s="334"/>
      <c r="BK48" s="334"/>
      <c r="BL48" s="335"/>
      <c r="BM48" s="334"/>
      <c r="BN48" s="334"/>
      <c r="BO48" s="334"/>
      <c r="BP48" s="334"/>
      <c r="BQ48" s="334"/>
      <c r="BR48" s="334"/>
      <c r="BS48" s="334"/>
      <c r="BT48" s="334"/>
      <c r="BU48" s="334"/>
      <c r="BV48" s="334"/>
      <c r="BW48" s="334"/>
      <c r="BX48" s="334"/>
      <c r="BY48" s="334"/>
      <c r="BZ48" s="334"/>
      <c r="CA48" s="334"/>
      <c r="CB48" s="334"/>
      <c r="CC48" s="334"/>
      <c r="CD48" s="334"/>
      <c r="CE48" s="334"/>
      <c r="CF48" s="334"/>
      <c r="CG48" s="334"/>
      <c r="CH48" s="334"/>
      <c r="CI48" s="334"/>
      <c r="CJ48" s="334"/>
      <c r="CK48" s="334"/>
      <c r="CL48" s="334"/>
      <c r="CM48" s="334"/>
      <c r="CN48" s="334"/>
      <c r="CO48" s="334"/>
      <c r="CP48" s="334"/>
      <c r="CQ48" s="334"/>
      <c r="CR48" s="334"/>
      <c r="CS48" s="334"/>
      <c r="CT48" s="334"/>
      <c r="CU48" s="334"/>
      <c r="CV48" s="334"/>
      <c r="CW48" s="334"/>
      <c r="CX48" s="334"/>
      <c r="CY48" s="334"/>
      <c r="CZ48" s="334"/>
      <c r="DA48" s="334"/>
      <c r="DB48" s="334"/>
      <c r="DC48" s="334"/>
      <c r="DD48" s="334"/>
      <c r="DE48" s="334"/>
      <c r="DF48" s="334"/>
      <c r="DG48" s="334"/>
      <c r="DH48" s="334"/>
      <c r="DI48" s="334"/>
      <c r="DJ48" s="334"/>
      <c r="DK48" s="334"/>
      <c r="DL48" s="334"/>
      <c r="DM48" s="334"/>
      <c r="DN48" s="334"/>
      <c r="DO48" s="334"/>
      <c r="DP48" s="334"/>
      <c r="DQ48" s="334"/>
      <c r="DR48" s="334"/>
      <c r="DS48" s="334"/>
      <c r="DT48" s="334"/>
      <c r="DU48" s="334"/>
      <c r="DV48" s="334"/>
      <c r="DW48" s="334"/>
      <c r="DX48" s="334"/>
      <c r="DY48" s="334"/>
      <c r="DZ48" s="334"/>
      <c r="EA48" s="334"/>
      <c r="EB48" s="334"/>
      <c r="EC48" s="334"/>
      <c r="ED48" s="334"/>
      <c r="EE48" s="334"/>
      <c r="EF48" s="334"/>
      <c r="EG48" s="334"/>
      <c r="EH48" s="334"/>
      <c r="EI48" s="334"/>
      <c r="EJ48" s="334"/>
      <c r="EK48" s="334"/>
      <c r="EL48" s="334"/>
      <c r="EM48" s="334"/>
      <c r="EN48" s="334"/>
      <c r="EO48" s="334"/>
      <c r="EP48" s="334"/>
      <c r="EQ48" s="334"/>
      <c r="ER48" s="334"/>
      <c r="ES48" s="334"/>
      <c r="ET48" s="334"/>
      <c r="EU48" s="334"/>
      <c r="EV48" s="334"/>
      <c r="EW48" s="334"/>
      <c r="EX48" s="334"/>
      <c r="EY48" s="334"/>
      <c r="EZ48" s="334"/>
      <c r="FA48" s="334"/>
      <c r="FB48" s="334"/>
      <c r="FC48" s="334"/>
      <c r="FD48" s="334"/>
      <c r="FE48" s="334"/>
      <c r="FF48" s="334"/>
      <c r="FG48" s="334"/>
      <c r="FH48" s="334"/>
      <c r="FI48" s="334"/>
      <c r="FJ48" s="334"/>
      <c r="FK48" s="334"/>
      <c r="FL48" s="334"/>
      <c r="FM48" s="334"/>
      <c r="FN48" s="334"/>
      <c r="FO48" s="334"/>
      <c r="FP48" s="334"/>
      <c r="FQ48" s="334"/>
      <c r="FR48" s="334"/>
      <c r="FS48" s="334"/>
      <c r="FT48" s="334"/>
      <c r="FU48" s="334"/>
      <c r="FV48" s="334"/>
      <c r="FW48" s="334"/>
      <c r="FX48" s="334"/>
      <c r="FY48" s="334"/>
      <c r="FZ48" s="334"/>
      <c r="GA48" s="334"/>
      <c r="GB48" s="334"/>
      <c r="GC48" s="334"/>
      <c r="GD48" s="334"/>
      <c r="GE48" s="334"/>
      <c r="GF48" s="334"/>
      <c r="GG48" s="334"/>
      <c r="GH48" s="334"/>
      <c r="GI48" s="334"/>
      <c r="GJ48" s="334"/>
      <c r="GK48" s="334"/>
      <c r="GL48" s="334"/>
      <c r="GM48" s="334"/>
      <c r="GN48" s="334"/>
      <c r="GO48" s="334"/>
      <c r="GP48" s="334"/>
      <c r="GQ48" s="334"/>
      <c r="GR48" s="334"/>
      <c r="GS48" s="334"/>
      <c r="GT48" s="334"/>
      <c r="GU48" s="334"/>
      <c r="GV48" s="334"/>
      <c r="GW48" s="334"/>
      <c r="GX48" s="334"/>
      <c r="GY48" s="334"/>
      <c r="GZ48" s="334"/>
      <c r="HA48" s="334"/>
      <c r="HB48" s="334"/>
      <c r="HC48" s="334"/>
      <c r="HD48" s="334"/>
      <c r="HE48" s="334"/>
      <c r="HF48" s="334"/>
      <c r="HG48" s="334"/>
      <c r="HH48" s="334"/>
      <c r="HI48" s="334"/>
      <c r="HJ48" s="334"/>
      <c r="HK48" s="334"/>
      <c r="HL48" s="334"/>
      <c r="HM48" s="334"/>
      <c r="HN48" s="334"/>
      <c r="HO48" s="334"/>
      <c r="HP48" s="334"/>
      <c r="HQ48" s="334"/>
      <c r="HR48" s="334"/>
    </row>
    <row r="49" spans="1:226">
      <c r="A49" s="412"/>
      <c r="B49" s="754"/>
      <c r="C49" s="394"/>
      <c r="D49" s="395"/>
      <c r="E49" s="372"/>
      <c r="F49" s="372"/>
      <c r="G49" s="338"/>
      <c r="H49" s="338"/>
      <c r="I49" s="338"/>
      <c r="J49" s="338"/>
      <c r="L49" s="403"/>
      <c r="M49" s="403"/>
      <c r="N49" s="403"/>
      <c r="O49" s="403"/>
      <c r="P49" s="413"/>
      <c r="Q49" s="334"/>
      <c r="R49" s="334"/>
      <c r="S49" s="334"/>
      <c r="T49" s="334"/>
      <c r="U49" s="334"/>
      <c r="V49" s="334"/>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4"/>
      <c r="BI49" s="334"/>
      <c r="BJ49" s="334"/>
      <c r="BK49" s="334"/>
      <c r="BL49" s="335"/>
      <c r="BM49" s="334"/>
      <c r="BN49" s="334"/>
      <c r="BO49" s="334"/>
      <c r="BP49" s="334"/>
      <c r="BQ49" s="334"/>
      <c r="BR49" s="334"/>
      <c r="BS49" s="334"/>
      <c r="BT49" s="334"/>
      <c r="BU49" s="334"/>
      <c r="BV49" s="334"/>
      <c r="BW49" s="334"/>
      <c r="BX49" s="334"/>
      <c r="BY49" s="334"/>
      <c r="BZ49" s="334"/>
      <c r="CA49" s="334"/>
      <c r="CB49" s="334"/>
      <c r="CC49" s="334"/>
      <c r="CD49" s="334"/>
      <c r="CE49" s="334"/>
      <c r="CF49" s="334"/>
      <c r="CG49" s="334"/>
      <c r="CH49" s="334"/>
      <c r="CI49" s="334"/>
      <c r="CJ49" s="334"/>
      <c r="CK49" s="334"/>
      <c r="CL49" s="334"/>
      <c r="CM49" s="334"/>
      <c r="CN49" s="334"/>
      <c r="CO49" s="334"/>
      <c r="CP49" s="334"/>
      <c r="CQ49" s="334"/>
      <c r="CR49" s="334"/>
      <c r="CS49" s="334"/>
      <c r="CT49" s="334"/>
      <c r="CU49" s="334"/>
      <c r="CV49" s="334"/>
      <c r="CW49" s="334"/>
      <c r="CX49" s="334"/>
      <c r="CY49" s="334"/>
      <c r="CZ49" s="334"/>
      <c r="DA49" s="334"/>
      <c r="DB49" s="334"/>
      <c r="DC49" s="334"/>
      <c r="DD49" s="334"/>
      <c r="DE49" s="334"/>
      <c r="DF49" s="334"/>
      <c r="DG49" s="334"/>
      <c r="DH49" s="334"/>
      <c r="DI49" s="334"/>
      <c r="DJ49" s="334"/>
      <c r="DK49" s="334"/>
      <c r="DL49" s="334"/>
      <c r="DM49" s="334"/>
      <c r="DN49" s="334"/>
      <c r="DO49" s="334"/>
      <c r="DP49" s="334"/>
      <c r="DQ49" s="334"/>
      <c r="DR49" s="334"/>
      <c r="DS49" s="334"/>
      <c r="DT49" s="334"/>
      <c r="DU49" s="334"/>
      <c r="DV49" s="334"/>
      <c r="DW49" s="334"/>
      <c r="DX49" s="334"/>
      <c r="DY49" s="334"/>
      <c r="DZ49" s="334"/>
      <c r="EA49" s="334"/>
      <c r="EB49" s="334"/>
      <c r="EC49" s="334"/>
      <c r="ED49" s="334"/>
      <c r="EE49" s="334"/>
      <c r="EF49" s="334"/>
      <c r="EG49" s="334"/>
      <c r="EH49" s="334"/>
      <c r="EI49" s="334"/>
      <c r="EJ49" s="334"/>
      <c r="EK49" s="334"/>
      <c r="EL49" s="334"/>
      <c r="EM49" s="334"/>
      <c r="EN49" s="334"/>
      <c r="EO49" s="334"/>
      <c r="EP49" s="334"/>
      <c r="EQ49" s="334"/>
      <c r="ER49" s="334"/>
      <c r="ES49" s="334"/>
      <c r="ET49" s="334"/>
      <c r="EU49" s="334"/>
      <c r="EV49" s="334"/>
      <c r="EW49" s="334"/>
      <c r="EX49" s="334"/>
      <c r="EY49" s="334"/>
      <c r="EZ49" s="334"/>
      <c r="FA49" s="334"/>
      <c r="FB49" s="334"/>
      <c r="FC49" s="334"/>
      <c r="FD49" s="334"/>
      <c r="FE49" s="334"/>
      <c r="FF49" s="334"/>
      <c r="FG49" s="334"/>
      <c r="FH49" s="334"/>
      <c r="FI49" s="334"/>
      <c r="FJ49" s="334"/>
      <c r="FK49" s="334"/>
      <c r="FL49" s="334"/>
      <c r="FM49" s="334"/>
      <c r="FN49" s="334"/>
      <c r="FO49" s="334"/>
      <c r="FP49" s="334"/>
      <c r="FQ49" s="334"/>
      <c r="FR49" s="334"/>
      <c r="FS49" s="334"/>
      <c r="FT49" s="334"/>
      <c r="FU49" s="334"/>
      <c r="FV49" s="334"/>
      <c r="FW49" s="334"/>
      <c r="FX49" s="334"/>
      <c r="FY49" s="334"/>
      <c r="FZ49" s="334"/>
      <c r="GA49" s="334"/>
      <c r="GB49" s="334"/>
      <c r="GC49" s="334"/>
      <c r="GD49" s="334"/>
      <c r="GE49" s="334"/>
      <c r="GF49" s="334"/>
      <c r="GG49" s="334"/>
      <c r="GH49" s="334"/>
      <c r="GI49" s="334"/>
      <c r="GJ49" s="334"/>
      <c r="GK49" s="334"/>
      <c r="GL49" s="334"/>
      <c r="GM49" s="334"/>
      <c r="GN49" s="334"/>
      <c r="GO49" s="334"/>
      <c r="GP49" s="334"/>
      <c r="GQ49" s="334"/>
      <c r="GR49" s="334"/>
      <c r="GS49" s="334"/>
      <c r="GT49" s="334"/>
      <c r="GU49" s="334"/>
      <c r="GV49" s="334"/>
      <c r="GW49" s="334"/>
      <c r="GX49" s="334"/>
      <c r="GY49" s="334"/>
      <c r="GZ49" s="334"/>
      <c r="HA49" s="334"/>
      <c r="HB49" s="334"/>
      <c r="HC49" s="334"/>
      <c r="HD49" s="334"/>
      <c r="HE49" s="334"/>
      <c r="HF49" s="334"/>
      <c r="HG49" s="334"/>
      <c r="HH49" s="334"/>
      <c r="HI49" s="334"/>
      <c r="HJ49" s="334"/>
      <c r="HK49" s="334"/>
      <c r="HL49" s="334"/>
      <c r="HM49" s="334"/>
      <c r="HN49" s="334"/>
      <c r="HO49" s="334"/>
      <c r="HP49" s="334"/>
      <c r="HQ49" s="334"/>
      <c r="HR49" s="334"/>
    </row>
    <row r="50" spans="1:226">
      <c r="A50" s="412"/>
      <c r="B50" s="754"/>
      <c r="C50" s="394"/>
      <c r="D50" s="395"/>
      <c r="E50" s="372"/>
      <c r="F50" s="372"/>
      <c r="G50" s="338"/>
      <c r="H50" s="338"/>
      <c r="I50" s="338"/>
      <c r="J50" s="338"/>
      <c r="L50" s="403"/>
      <c r="M50" s="403"/>
      <c r="N50" s="403"/>
      <c r="O50" s="403"/>
      <c r="P50" s="413"/>
      <c r="Q50" s="334"/>
      <c r="R50" s="334"/>
      <c r="S50" s="334"/>
      <c r="T50" s="334"/>
      <c r="U50" s="334"/>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5"/>
      <c r="BM50" s="334"/>
      <c r="BN50" s="334"/>
      <c r="BO50" s="334"/>
      <c r="BP50" s="334"/>
      <c r="BQ50" s="334"/>
      <c r="BR50" s="334"/>
      <c r="BS50" s="334"/>
      <c r="BT50" s="334"/>
      <c r="BU50" s="334"/>
      <c r="BV50" s="334"/>
      <c r="BW50" s="334"/>
      <c r="BX50" s="334"/>
      <c r="BY50" s="334"/>
      <c r="BZ50" s="334"/>
      <c r="CA50" s="334"/>
      <c r="CB50" s="334"/>
      <c r="CC50" s="334"/>
      <c r="CD50" s="334"/>
      <c r="CE50" s="334"/>
      <c r="CF50" s="334"/>
      <c r="CG50" s="334"/>
      <c r="CH50" s="334"/>
      <c r="CI50" s="334"/>
      <c r="CJ50" s="334"/>
      <c r="CK50" s="334"/>
      <c r="CL50" s="334"/>
      <c r="CM50" s="334"/>
      <c r="CN50" s="334"/>
      <c r="CO50" s="334"/>
      <c r="CP50" s="334"/>
      <c r="CQ50" s="334"/>
      <c r="CR50" s="334"/>
      <c r="CS50" s="334"/>
      <c r="CT50" s="334"/>
      <c r="CU50" s="334"/>
      <c r="CV50" s="334"/>
      <c r="CW50" s="334"/>
      <c r="CX50" s="334"/>
      <c r="CY50" s="334"/>
      <c r="CZ50" s="334"/>
      <c r="DA50" s="334"/>
      <c r="DB50" s="334"/>
      <c r="DC50" s="334"/>
      <c r="DD50" s="334"/>
      <c r="DE50" s="334"/>
      <c r="DF50" s="334"/>
      <c r="DG50" s="334"/>
      <c r="DH50" s="334"/>
      <c r="DI50" s="334"/>
      <c r="DJ50" s="334"/>
      <c r="DK50" s="334"/>
      <c r="DL50" s="334"/>
      <c r="DM50" s="334"/>
      <c r="DN50" s="334"/>
      <c r="DO50" s="334"/>
      <c r="DP50" s="334"/>
      <c r="DQ50" s="334"/>
      <c r="DR50" s="334"/>
      <c r="DS50" s="334"/>
      <c r="DT50" s="334"/>
      <c r="DU50" s="334"/>
      <c r="DV50" s="334"/>
      <c r="DW50" s="334"/>
      <c r="DX50" s="334"/>
      <c r="DY50" s="334"/>
      <c r="DZ50" s="334"/>
      <c r="EA50" s="334"/>
      <c r="EB50" s="334"/>
      <c r="EC50" s="334"/>
      <c r="ED50" s="334"/>
      <c r="EE50" s="334"/>
      <c r="EF50" s="334"/>
      <c r="EG50" s="334"/>
      <c r="EH50" s="334"/>
      <c r="EI50" s="334"/>
      <c r="EJ50" s="334"/>
      <c r="EK50" s="334"/>
      <c r="EL50" s="334"/>
      <c r="EM50" s="334"/>
      <c r="EN50" s="334"/>
      <c r="EO50" s="334"/>
      <c r="EP50" s="334"/>
      <c r="EQ50" s="334"/>
      <c r="ER50" s="334"/>
      <c r="ES50" s="334"/>
      <c r="ET50" s="334"/>
      <c r="EU50" s="334"/>
      <c r="EV50" s="334"/>
      <c r="EW50" s="334"/>
      <c r="EX50" s="334"/>
      <c r="EY50" s="334"/>
      <c r="EZ50" s="334"/>
      <c r="FA50" s="334"/>
      <c r="FB50" s="334"/>
      <c r="FC50" s="334"/>
      <c r="FD50" s="334"/>
      <c r="FE50" s="334"/>
      <c r="FF50" s="334"/>
      <c r="FG50" s="334"/>
      <c r="FH50" s="334"/>
      <c r="FI50" s="334"/>
      <c r="FJ50" s="334"/>
      <c r="FK50" s="334"/>
      <c r="FL50" s="334"/>
      <c r="FM50" s="334"/>
      <c r="FN50" s="334"/>
      <c r="FO50" s="334"/>
      <c r="FP50" s="334"/>
      <c r="FQ50" s="334"/>
      <c r="FR50" s="334"/>
      <c r="FS50" s="334"/>
      <c r="FT50" s="334"/>
      <c r="FU50" s="334"/>
      <c r="FV50" s="334"/>
      <c r="FW50" s="334"/>
      <c r="FX50" s="334"/>
      <c r="FY50" s="334"/>
      <c r="FZ50" s="334"/>
      <c r="GA50" s="334"/>
      <c r="GB50" s="334"/>
      <c r="GC50" s="334"/>
      <c r="GD50" s="334"/>
      <c r="GE50" s="334"/>
      <c r="GF50" s="334"/>
      <c r="GG50" s="334"/>
      <c r="GH50" s="334"/>
      <c r="GI50" s="334"/>
      <c r="GJ50" s="334"/>
      <c r="GK50" s="334"/>
      <c r="GL50" s="334"/>
      <c r="GM50" s="334"/>
      <c r="GN50" s="334"/>
      <c r="GO50" s="334"/>
      <c r="GP50" s="334"/>
      <c r="GQ50" s="334"/>
      <c r="GR50" s="334"/>
      <c r="GS50" s="334"/>
      <c r="GT50" s="334"/>
      <c r="GU50" s="334"/>
      <c r="GV50" s="334"/>
      <c r="GW50" s="334"/>
      <c r="GX50" s="334"/>
      <c r="GY50" s="334"/>
      <c r="GZ50" s="334"/>
      <c r="HA50" s="334"/>
      <c r="HB50" s="334"/>
      <c r="HC50" s="334"/>
      <c r="HD50" s="334"/>
      <c r="HE50" s="334"/>
      <c r="HF50" s="334"/>
      <c r="HG50" s="334"/>
      <c r="HH50" s="334"/>
      <c r="HI50" s="334"/>
      <c r="HJ50" s="334"/>
      <c r="HK50" s="334"/>
      <c r="HL50" s="334"/>
      <c r="HM50" s="334"/>
      <c r="HN50" s="334"/>
      <c r="HO50" s="334"/>
      <c r="HP50" s="334"/>
      <c r="HQ50" s="334"/>
      <c r="HR50" s="334"/>
    </row>
    <row r="51" spans="1:226">
      <c r="A51" s="412"/>
      <c r="B51" s="754"/>
      <c r="C51" s="394"/>
      <c r="D51" s="395"/>
      <c r="E51" s="372"/>
      <c r="F51" s="372"/>
      <c r="G51" s="338"/>
      <c r="H51" s="338"/>
      <c r="I51" s="338"/>
      <c r="J51" s="338"/>
      <c r="L51" s="403"/>
      <c r="M51" s="403"/>
      <c r="N51" s="403"/>
      <c r="O51" s="403"/>
      <c r="P51" s="413"/>
      <c r="Q51" s="334"/>
      <c r="R51" s="334"/>
      <c r="S51" s="334"/>
      <c r="T51" s="334"/>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5"/>
      <c r="BM51" s="334"/>
      <c r="BN51" s="334"/>
      <c r="BO51" s="334"/>
      <c r="BP51" s="334"/>
      <c r="BQ51" s="334"/>
      <c r="BR51" s="334"/>
      <c r="BS51" s="334"/>
      <c r="BT51" s="334"/>
      <c r="BU51" s="334"/>
      <c r="BV51" s="334"/>
      <c r="BW51" s="334"/>
      <c r="BX51" s="334"/>
      <c r="BY51" s="334"/>
      <c r="BZ51" s="334"/>
      <c r="CA51" s="334"/>
      <c r="CB51" s="334"/>
      <c r="CC51" s="334"/>
      <c r="CD51" s="334"/>
      <c r="CE51" s="334"/>
      <c r="CF51" s="334"/>
      <c r="CG51" s="334"/>
      <c r="CH51" s="334"/>
      <c r="CI51" s="334"/>
      <c r="CJ51" s="334"/>
      <c r="CK51" s="334"/>
      <c r="CL51" s="334"/>
      <c r="CM51" s="334"/>
      <c r="CN51" s="334"/>
      <c r="CO51" s="334"/>
      <c r="CP51" s="334"/>
      <c r="CQ51" s="334"/>
      <c r="CR51" s="334"/>
      <c r="CS51" s="334"/>
      <c r="CT51" s="334"/>
      <c r="CU51" s="334"/>
      <c r="CV51" s="334"/>
      <c r="CW51" s="334"/>
      <c r="CX51" s="334"/>
      <c r="CY51" s="334"/>
      <c r="CZ51" s="334"/>
      <c r="DA51" s="334"/>
      <c r="DB51" s="334"/>
      <c r="DC51" s="334"/>
      <c r="DD51" s="334"/>
      <c r="DE51" s="334"/>
      <c r="DF51" s="334"/>
      <c r="DG51" s="334"/>
      <c r="DH51" s="334"/>
      <c r="DI51" s="334"/>
      <c r="DJ51" s="334"/>
      <c r="DK51" s="334"/>
      <c r="DL51" s="334"/>
      <c r="DM51" s="334"/>
      <c r="DN51" s="334"/>
      <c r="DO51" s="334"/>
      <c r="DP51" s="334"/>
      <c r="DQ51" s="334"/>
      <c r="DR51" s="334"/>
      <c r="DS51" s="334"/>
      <c r="DT51" s="334"/>
      <c r="DU51" s="334"/>
      <c r="DV51" s="334"/>
      <c r="DW51" s="334"/>
      <c r="DX51" s="334"/>
      <c r="DY51" s="334"/>
      <c r="DZ51" s="334"/>
      <c r="EA51" s="334"/>
      <c r="EB51" s="334"/>
      <c r="EC51" s="334"/>
      <c r="ED51" s="334"/>
      <c r="EE51" s="334"/>
      <c r="EF51" s="334"/>
      <c r="EG51" s="334"/>
      <c r="EH51" s="334"/>
      <c r="EI51" s="334"/>
      <c r="EJ51" s="334"/>
      <c r="EK51" s="334"/>
      <c r="EL51" s="334"/>
      <c r="EM51" s="334"/>
      <c r="EN51" s="334"/>
      <c r="EO51" s="334"/>
      <c r="EP51" s="334"/>
      <c r="EQ51" s="334"/>
      <c r="ER51" s="334"/>
      <c r="ES51" s="334"/>
      <c r="ET51" s="334"/>
      <c r="EU51" s="334"/>
      <c r="EV51" s="334"/>
      <c r="EW51" s="334"/>
      <c r="EX51" s="334"/>
      <c r="EY51" s="334"/>
      <c r="EZ51" s="334"/>
      <c r="FA51" s="334"/>
      <c r="FB51" s="334"/>
      <c r="FC51" s="334"/>
      <c r="FD51" s="334"/>
      <c r="FE51" s="334"/>
      <c r="FF51" s="334"/>
      <c r="FG51" s="334"/>
      <c r="FH51" s="334"/>
      <c r="FI51" s="334"/>
      <c r="FJ51" s="334"/>
      <c r="FK51" s="334"/>
      <c r="FL51" s="334"/>
      <c r="FM51" s="334"/>
      <c r="FN51" s="334"/>
      <c r="FO51" s="334"/>
      <c r="FP51" s="334"/>
      <c r="FQ51" s="334"/>
      <c r="FR51" s="334"/>
      <c r="FS51" s="334"/>
      <c r="FT51" s="334"/>
      <c r="FU51" s="334"/>
      <c r="FV51" s="334"/>
      <c r="FW51" s="334"/>
      <c r="FX51" s="334"/>
      <c r="FY51" s="334"/>
      <c r="FZ51" s="334"/>
      <c r="GA51" s="334"/>
      <c r="GB51" s="334"/>
      <c r="GC51" s="334"/>
      <c r="GD51" s="334"/>
      <c r="GE51" s="334"/>
      <c r="GF51" s="334"/>
      <c r="GG51" s="334"/>
      <c r="GH51" s="334"/>
      <c r="GI51" s="334"/>
      <c r="GJ51" s="334"/>
      <c r="GK51" s="334"/>
      <c r="GL51" s="334"/>
      <c r="GM51" s="334"/>
      <c r="GN51" s="334"/>
      <c r="GO51" s="334"/>
      <c r="GP51" s="334"/>
      <c r="GQ51" s="334"/>
      <c r="GR51" s="334"/>
      <c r="GS51" s="334"/>
      <c r="GT51" s="334"/>
      <c r="GU51" s="334"/>
      <c r="GV51" s="334"/>
      <c r="GW51" s="334"/>
      <c r="GX51" s="334"/>
      <c r="GY51" s="334"/>
      <c r="GZ51" s="334"/>
      <c r="HA51" s="334"/>
      <c r="HB51" s="334"/>
      <c r="HC51" s="334"/>
      <c r="HD51" s="334"/>
      <c r="HE51" s="334"/>
      <c r="HF51" s="334"/>
      <c r="HG51" s="334"/>
      <c r="HH51" s="334"/>
      <c r="HI51" s="334"/>
      <c r="HJ51" s="334"/>
      <c r="HK51" s="334"/>
      <c r="HL51" s="334"/>
      <c r="HM51" s="334"/>
      <c r="HN51" s="334"/>
      <c r="HO51" s="334"/>
      <c r="HP51" s="334"/>
      <c r="HQ51" s="334"/>
      <c r="HR51" s="334"/>
    </row>
    <row r="52" spans="1:226">
      <c r="A52" s="412"/>
      <c r="B52" s="754"/>
      <c r="C52" s="394"/>
      <c r="D52" s="395"/>
      <c r="E52" s="372"/>
      <c r="F52" s="372"/>
      <c r="G52" s="338"/>
      <c r="H52" s="338"/>
      <c r="I52" s="338"/>
      <c r="J52" s="338"/>
      <c r="L52" s="403"/>
      <c r="M52" s="403"/>
      <c r="N52" s="403"/>
      <c r="O52" s="403"/>
      <c r="P52" s="413"/>
      <c r="Q52" s="334"/>
      <c r="R52" s="334"/>
      <c r="S52" s="334"/>
      <c r="T52" s="334"/>
      <c r="U52" s="334"/>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5"/>
      <c r="BM52" s="334"/>
      <c r="BN52" s="334"/>
      <c r="BO52" s="334"/>
      <c r="BP52" s="334"/>
      <c r="BQ52" s="334"/>
      <c r="BR52" s="334"/>
      <c r="BS52" s="334"/>
      <c r="BT52" s="334"/>
      <c r="BU52" s="334"/>
      <c r="BV52" s="334"/>
      <c r="BW52" s="334"/>
      <c r="BX52" s="334"/>
      <c r="BY52" s="334"/>
      <c r="BZ52" s="334"/>
      <c r="CA52" s="334"/>
      <c r="CB52" s="334"/>
      <c r="CC52" s="334"/>
      <c r="CD52" s="334"/>
      <c r="CE52" s="334"/>
      <c r="CF52" s="334"/>
      <c r="CG52" s="334"/>
      <c r="CH52" s="334"/>
      <c r="CI52" s="334"/>
      <c r="CJ52" s="334"/>
      <c r="CK52" s="334"/>
      <c r="CL52" s="334"/>
      <c r="CM52" s="334"/>
      <c r="CN52" s="334"/>
      <c r="CO52" s="334"/>
      <c r="CP52" s="334"/>
      <c r="CQ52" s="334"/>
      <c r="CR52" s="334"/>
      <c r="CS52" s="334"/>
      <c r="CT52" s="334"/>
      <c r="CU52" s="334"/>
      <c r="CV52" s="334"/>
      <c r="CW52" s="334"/>
      <c r="CX52" s="334"/>
      <c r="CY52" s="334"/>
      <c r="CZ52" s="334"/>
      <c r="DA52" s="334"/>
      <c r="DB52" s="334"/>
      <c r="DC52" s="334"/>
      <c r="DD52" s="334"/>
      <c r="DE52" s="334"/>
      <c r="DF52" s="334"/>
      <c r="DG52" s="334"/>
      <c r="DH52" s="334"/>
      <c r="DI52" s="334"/>
      <c r="DJ52" s="334"/>
      <c r="DK52" s="334"/>
      <c r="DL52" s="334"/>
      <c r="DM52" s="334"/>
      <c r="DN52" s="334"/>
      <c r="DO52" s="334"/>
      <c r="DP52" s="334"/>
      <c r="DQ52" s="334"/>
      <c r="DR52" s="334"/>
      <c r="DS52" s="334"/>
      <c r="DT52" s="334"/>
      <c r="DU52" s="334"/>
      <c r="DV52" s="334"/>
      <c r="DW52" s="334"/>
      <c r="DX52" s="334"/>
      <c r="DY52" s="334"/>
      <c r="DZ52" s="334"/>
      <c r="EA52" s="334"/>
      <c r="EB52" s="334"/>
      <c r="EC52" s="334"/>
      <c r="ED52" s="334"/>
      <c r="EE52" s="334"/>
      <c r="EF52" s="334"/>
      <c r="EG52" s="334"/>
      <c r="EH52" s="334"/>
      <c r="EI52" s="334"/>
      <c r="EJ52" s="334"/>
      <c r="EK52" s="334"/>
      <c r="EL52" s="334"/>
      <c r="EM52" s="334"/>
      <c r="EN52" s="334"/>
      <c r="EO52" s="334"/>
      <c r="EP52" s="334"/>
      <c r="EQ52" s="334"/>
      <c r="ER52" s="334"/>
      <c r="ES52" s="334"/>
      <c r="ET52" s="334"/>
      <c r="EU52" s="334"/>
      <c r="EV52" s="334"/>
      <c r="EW52" s="334"/>
      <c r="EX52" s="334"/>
      <c r="EY52" s="334"/>
      <c r="EZ52" s="334"/>
      <c r="FA52" s="334"/>
      <c r="FB52" s="334"/>
      <c r="FC52" s="334"/>
      <c r="FD52" s="334"/>
      <c r="FE52" s="334"/>
      <c r="FF52" s="334"/>
      <c r="FG52" s="334"/>
      <c r="FH52" s="334"/>
      <c r="FI52" s="334"/>
      <c r="FJ52" s="334"/>
      <c r="FK52" s="334"/>
      <c r="FL52" s="334"/>
      <c r="FM52" s="334"/>
      <c r="FN52" s="334"/>
      <c r="FO52" s="334"/>
      <c r="FP52" s="334"/>
      <c r="FQ52" s="334"/>
      <c r="FR52" s="334"/>
      <c r="FS52" s="334"/>
      <c r="FT52" s="334"/>
      <c r="FU52" s="334"/>
      <c r="FV52" s="334"/>
      <c r="FW52" s="334"/>
      <c r="FX52" s="334"/>
      <c r="FY52" s="334"/>
      <c r="FZ52" s="334"/>
      <c r="GA52" s="334"/>
      <c r="GB52" s="334"/>
      <c r="GC52" s="334"/>
      <c r="GD52" s="334"/>
      <c r="GE52" s="334"/>
      <c r="GF52" s="334"/>
      <c r="GG52" s="334"/>
      <c r="GH52" s="334"/>
      <c r="GI52" s="334"/>
      <c r="GJ52" s="334"/>
      <c r="GK52" s="334"/>
      <c r="GL52" s="334"/>
      <c r="GM52" s="334"/>
      <c r="GN52" s="334"/>
      <c r="GO52" s="334"/>
      <c r="GP52" s="334"/>
      <c r="GQ52" s="334"/>
      <c r="GR52" s="334"/>
      <c r="GS52" s="334"/>
      <c r="GT52" s="334"/>
      <c r="GU52" s="334"/>
      <c r="GV52" s="334"/>
      <c r="GW52" s="334"/>
      <c r="GX52" s="334"/>
      <c r="GY52" s="334"/>
      <c r="GZ52" s="334"/>
      <c r="HA52" s="334"/>
      <c r="HB52" s="334"/>
      <c r="HC52" s="334"/>
      <c r="HD52" s="334"/>
      <c r="HE52" s="334"/>
      <c r="HF52" s="334"/>
      <c r="HG52" s="334"/>
      <c r="HH52" s="334"/>
      <c r="HI52" s="334"/>
      <c r="HJ52" s="334"/>
      <c r="HK52" s="334"/>
      <c r="HL52" s="334"/>
      <c r="HM52" s="334"/>
      <c r="HN52" s="334"/>
      <c r="HO52" s="334"/>
      <c r="HP52" s="334"/>
      <c r="HQ52" s="334"/>
      <c r="HR52" s="334"/>
    </row>
    <row r="53" spans="1:226">
      <c r="A53" s="412"/>
      <c r="B53" s="754"/>
      <c r="C53" s="394"/>
      <c r="D53" s="395"/>
      <c r="E53" s="372"/>
      <c r="F53" s="372"/>
      <c r="G53" s="338"/>
      <c r="H53" s="338"/>
      <c r="I53" s="338"/>
      <c r="J53" s="338"/>
      <c r="L53" s="403"/>
      <c r="M53" s="403"/>
      <c r="N53" s="403"/>
      <c r="O53" s="403"/>
      <c r="P53" s="413"/>
      <c r="Q53" s="334"/>
      <c r="R53" s="334"/>
      <c r="S53" s="334"/>
      <c r="T53" s="334"/>
      <c r="U53" s="334"/>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5"/>
      <c r="BM53" s="334"/>
      <c r="BN53" s="334"/>
      <c r="BO53" s="334"/>
      <c r="BP53" s="334"/>
      <c r="BQ53" s="334"/>
      <c r="BR53" s="334"/>
      <c r="BS53" s="334"/>
      <c r="BT53" s="334"/>
      <c r="BU53" s="334"/>
      <c r="BV53" s="334"/>
      <c r="BW53" s="334"/>
      <c r="BX53" s="334"/>
      <c r="BY53" s="334"/>
      <c r="BZ53" s="334"/>
      <c r="CA53" s="334"/>
      <c r="CB53" s="334"/>
      <c r="CC53" s="334"/>
      <c r="CD53" s="334"/>
      <c r="CE53" s="334"/>
      <c r="CF53" s="334"/>
      <c r="CG53" s="334"/>
      <c r="CH53" s="334"/>
      <c r="CI53" s="334"/>
      <c r="CJ53" s="334"/>
      <c r="CK53" s="334"/>
      <c r="CL53" s="334"/>
      <c r="CM53" s="334"/>
      <c r="CN53" s="334"/>
      <c r="CO53" s="334"/>
      <c r="CP53" s="334"/>
      <c r="CQ53" s="334"/>
      <c r="CR53" s="334"/>
      <c r="CS53" s="334"/>
      <c r="CT53" s="334"/>
      <c r="CU53" s="334"/>
      <c r="CV53" s="334"/>
      <c r="CW53" s="334"/>
      <c r="CX53" s="334"/>
      <c r="CY53" s="334"/>
      <c r="CZ53" s="334"/>
      <c r="DA53" s="334"/>
      <c r="DB53" s="334"/>
      <c r="DC53" s="334"/>
      <c r="DD53" s="334"/>
      <c r="DE53" s="334"/>
      <c r="DF53" s="334"/>
      <c r="DG53" s="334"/>
      <c r="DH53" s="334"/>
      <c r="DI53" s="334"/>
      <c r="DJ53" s="334"/>
      <c r="DK53" s="334"/>
      <c r="DL53" s="334"/>
      <c r="DM53" s="334"/>
      <c r="DN53" s="334"/>
      <c r="DO53" s="334"/>
      <c r="DP53" s="334"/>
      <c r="DQ53" s="334"/>
      <c r="DR53" s="334"/>
      <c r="DS53" s="334"/>
      <c r="DT53" s="334"/>
      <c r="DU53" s="334"/>
      <c r="DV53" s="334"/>
      <c r="DW53" s="334"/>
      <c r="DX53" s="334"/>
      <c r="DY53" s="334"/>
      <c r="DZ53" s="334"/>
      <c r="EA53" s="334"/>
      <c r="EB53" s="334"/>
      <c r="EC53" s="334"/>
      <c r="ED53" s="334"/>
      <c r="EE53" s="334"/>
      <c r="EF53" s="334"/>
      <c r="EG53" s="334"/>
      <c r="EH53" s="334"/>
      <c r="EI53" s="334"/>
      <c r="EJ53" s="334"/>
      <c r="EK53" s="334"/>
      <c r="EL53" s="334"/>
      <c r="EM53" s="334"/>
      <c r="EN53" s="334"/>
      <c r="EO53" s="334"/>
      <c r="EP53" s="334"/>
      <c r="EQ53" s="334"/>
      <c r="ER53" s="334"/>
      <c r="ES53" s="334"/>
      <c r="ET53" s="334"/>
      <c r="EU53" s="334"/>
      <c r="EV53" s="334"/>
      <c r="EW53" s="334"/>
      <c r="EX53" s="334"/>
      <c r="EY53" s="334"/>
      <c r="EZ53" s="334"/>
      <c r="FA53" s="334"/>
      <c r="FB53" s="334"/>
      <c r="FC53" s="334"/>
      <c r="FD53" s="334"/>
      <c r="FE53" s="334"/>
      <c r="FF53" s="334"/>
      <c r="FG53" s="334"/>
      <c r="FH53" s="334"/>
      <c r="FI53" s="334"/>
      <c r="FJ53" s="334"/>
      <c r="FK53" s="334"/>
      <c r="FL53" s="334"/>
      <c r="FM53" s="334"/>
      <c r="FN53" s="334"/>
      <c r="FO53" s="334"/>
      <c r="FP53" s="334"/>
      <c r="FQ53" s="334"/>
      <c r="FR53" s="334"/>
      <c r="FS53" s="334"/>
      <c r="FT53" s="334"/>
      <c r="FU53" s="334"/>
      <c r="FV53" s="334"/>
      <c r="FW53" s="334"/>
      <c r="FX53" s="334"/>
      <c r="FY53" s="334"/>
      <c r="FZ53" s="334"/>
      <c r="GA53" s="334"/>
      <c r="GB53" s="334"/>
      <c r="GC53" s="334"/>
      <c r="GD53" s="334"/>
      <c r="GE53" s="334"/>
      <c r="GF53" s="334"/>
      <c r="GG53" s="334"/>
      <c r="GH53" s="334"/>
      <c r="GI53" s="334"/>
      <c r="GJ53" s="334"/>
      <c r="GK53" s="334"/>
      <c r="GL53" s="334"/>
      <c r="GM53" s="334"/>
      <c r="GN53" s="334"/>
      <c r="GO53" s="334"/>
      <c r="GP53" s="334"/>
      <c r="GQ53" s="334"/>
      <c r="GR53" s="334"/>
      <c r="GS53" s="334"/>
      <c r="GT53" s="334"/>
      <c r="GU53" s="334"/>
      <c r="GV53" s="334"/>
      <c r="GW53" s="334"/>
      <c r="GX53" s="334"/>
      <c r="GY53" s="334"/>
      <c r="GZ53" s="334"/>
      <c r="HA53" s="334"/>
      <c r="HB53" s="334"/>
      <c r="HC53" s="334"/>
      <c r="HD53" s="334"/>
      <c r="HE53" s="334"/>
      <c r="HF53" s="334"/>
      <c r="HG53" s="334"/>
      <c r="HH53" s="334"/>
      <c r="HI53" s="334"/>
      <c r="HJ53" s="334"/>
      <c r="HK53" s="334"/>
      <c r="HL53" s="334"/>
      <c r="HM53" s="334"/>
      <c r="HN53" s="334"/>
      <c r="HO53" s="334"/>
      <c r="HP53" s="334"/>
      <c r="HQ53" s="334"/>
      <c r="HR53" s="334"/>
    </row>
    <row r="54" spans="1:226">
      <c r="A54" s="412"/>
      <c r="B54" s="754"/>
      <c r="C54" s="394"/>
      <c r="D54" s="395"/>
      <c r="E54" s="372"/>
      <c r="F54" s="372"/>
      <c r="G54" s="338"/>
      <c r="H54" s="338"/>
      <c r="I54" s="338"/>
      <c r="J54" s="338"/>
      <c r="L54" s="403"/>
      <c r="M54" s="403"/>
      <c r="N54" s="403"/>
      <c r="O54" s="403"/>
      <c r="P54" s="413"/>
      <c r="Q54" s="334"/>
      <c r="R54" s="334"/>
      <c r="S54" s="334"/>
      <c r="T54" s="334"/>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5"/>
      <c r="BM54" s="334"/>
      <c r="BN54" s="334"/>
      <c r="BO54" s="334"/>
      <c r="BP54" s="334"/>
      <c r="BQ54" s="334"/>
      <c r="BR54" s="334"/>
      <c r="BS54" s="334"/>
      <c r="BT54" s="334"/>
      <c r="BU54" s="334"/>
      <c r="BV54" s="334"/>
      <c r="BW54" s="334"/>
      <c r="BX54" s="334"/>
      <c r="BY54" s="334"/>
      <c r="BZ54" s="334"/>
      <c r="CA54" s="334"/>
      <c r="CB54" s="334"/>
      <c r="CC54" s="334"/>
      <c r="CD54" s="334"/>
      <c r="CE54" s="334"/>
      <c r="CF54" s="334"/>
      <c r="CG54" s="334"/>
      <c r="CH54" s="334"/>
      <c r="CI54" s="334"/>
      <c r="CJ54" s="334"/>
      <c r="CK54" s="334"/>
      <c r="CL54" s="334"/>
      <c r="CM54" s="334"/>
      <c r="CN54" s="334"/>
      <c r="CO54" s="334"/>
      <c r="CP54" s="334"/>
      <c r="CQ54" s="334"/>
      <c r="CR54" s="334"/>
      <c r="CS54" s="334"/>
      <c r="CT54" s="334"/>
      <c r="CU54" s="334"/>
      <c r="CV54" s="334"/>
      <c r="CW54" s="334"/>
      <c r="CX54" s="334"/>
      <c r="CY54" s="334"/>
      <c r="CZ54" s="334"/>
      <c r="DA54" s="334"/>
      <c r="DB54" s="334"/>
      <c r="DC54" s="334"/>
      <c r="DD54" s="334"/>
      <c r="DE54" s="334"/>
      <c r="DF54" s="334"/>
      <c r="DG54" s="334"/>
      <c r="DH54" s="334"/>
      <c r="DI54" s="334"/>
      <c r="DJ54" s="334"/>
      <c r="DK54" s="334"/>
      <c r="DL54" s="334"/>
      <c r="DM54" s="334"/>
      <c r="DN54" s="334"/>
      <c r="DO54" s="334"/>
      <c r="DP54" s="334"/>
      <c r="DQ54" s="334"/>
      <c r="DR54" s="334"/>
      <c r="DS54" s="334"/>
      <c r="DT54" s="334"/>
      <c r="DU54" s="334"/>
      <c r="DV54" s="334"/>
      <c r="DW54" s="334"/>
      <c r="DX54" s="334"/>
      <c r="DY54" s="334"/>
      <c r="DZ54" s="334"/>
      <c r="EA54" s="334"/>
      <c r="EB54" s="334"/>
      <c r="EC54" s="334"/>
      <c r="ED54" s="334"/>
      <c r="EE54" s="334"/>
      <c r="EF54" s="334"/>
      <c r="EG54" s="334"/>
      <c r="EH54" s="334"/>
      <c r="EI54" s="334"/>
      <c r="EJ54" s="334"/>
      <c r="EK54" s="334"/>
      <c r="EL54" s="334"/>
      <c r="EM54" s="334"/>
      <c r="EN54" s="334"/>
      <c r="EO54" s="334"/>
      <c r="EP54" s="334"/>
      <c r="EQ54" s="334"/>
      <c r="ER54" s="334"/>
      <c r="ES54" s="334"/>
      <c r="ET54" s="334"/>
      <c r="EU54" s="334"/>
      <c r="EV54" s="334"/>
      <c r="EW54" s="334"/>
      <c r="EX54" s="334"/>
      <c r="EY54" s="334"/>
      <c r="EZ54" s="334"/>
      <c r="FA54" s="334"/>
      <c r="FB54" s="334"/>
      <c r="FC54" s="334"/>
      <c r="FD54" s="334"/>
      <c r="FE54" s="334"/>
      <c r="FF54" s="334"/>
      <c r="FG54" s="334"/>
      <c r="FH54" s="334"/>
      <c r="FI54" s="334"/>
      <c r="FJ54" s="334"/>
      <c r="FK54" s="334"/>
      <c r="FL54" s="334"/>
      <c r="FM54" s="334"/>
      <c r="FN54" s="334"/>
      <c r="FO54" s="334"/>
      <c r="FP54" s="334"/>
      <c r="FQ54" s="334"/>
      <c r="FR54" s="334"/>
      <c r="FS54" s="334"/>
      <c r="FT54" s="334"/>
      <c r="FU54" s="334"/>
      <c r="FV54" s="334"/>
      <c r="FW54" s="334"/>
      <c r="FX54" s="334"/>
      <c r="FY54" s="334"/>
      <c r="FZ54" s="334"/>
      <c r="GA54" s="334"/>
      <c r="GB54" s="334"/>
      <c r="GC54" s="334"/>
      <c r="GD54" s="334"/>
      <c r="GE54" s="334"/>
      <c r="GF54" s="334"/>
      <c r="GG54" s="334"/>
      <c r="GH54" s="334"/>
      <c r="GI54" s="334"/>
      <c r="GJ54" s="334"/>
      <c r="GK54" s="334"/>
      <c r="GL54" s="334"/>
      <c r="GM54" s="334"/>
      <c r="GN54" s="334"/>
      <c r="GO54" s="334"/>
      <c r="GP54" s="334"/>
      <c r="GQ54" s="334"/>
      <c r="GR54" s="334"/>
      <c r="GS54" s="334"/>
      <c r="GT54" s="334"/>
      <c r="GU54" s="334"/>
      <c r="GV54" s="334"/>
      <c r="GW54" s="334"/>
      <c r="GX54" s="334"/>
      <c r="GY54" s="334"/>
      <c r="GZ54" s="334"/>
      <c r="HA54" s="334"/>
      <c r="HB54" s="334"/>
      <c r="HC54" s="334"/>
      <c r="HD54" s="334"/>
      <c r="HE54" s="334"/>
      <c r="HF54" s="334"/>
      <c r="HG54" s="334"/>
      <c r="HH54" s="334"/>
      <c r="HI54" s="334"/>
      <c r="HJ54" s="334"/>
      <c r="HK54" s="334"/>
      <c r="HL54" s="334"/>
      <c r="HM54" s="334"/>
      <c r="HN54" s="334"/>
      <c r="HO54" s="334"/>
      <c r="HP54" s="334"/>
      <c r="HQ54" s="334"/>
      <c r="HR54" s="334"/>
    </row>
    <row r="55" spans="1:226">
      <c r="A55" s="412"/>
      <c r="B55" s="754"/>
      <c r="C55" s="394"/>
      <c r="D55" s="395"/>
      <c r="E55" s="372"/>
      <c r="F55" s="372"/>
      <c r="G55" s="338"/>
      <c r="H55" s="338"/>
      <c r="I55" s="338"/>
      <c r="J55" s="338"/>
      <c r="L55" s="403"/>
      <c r="M55" s="403"/>
      <c r="N55" s="403"/>
      <c r="O55" s="403"/>
      <c r="P55" s="413"/>
      <c r="Q55" s="334"/>
      <c r="R55" s="334"/>
      <c r="S55" s="334"/>
      <c r="T55" s="334"/>
      <c r="U55" s="334"/>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5"/>
      <c r="BM55" s="334"/>
      <c r="BN55" s="334"/>
      <c r="BO55" s="334"/>
      <c r="BP55" s="334"/>
      <c r="BQ55" s="334"/>
      <c r="BR55" s="334"/>
      <c r="BS55" s="334"/>
      <c r="BT55" s="334"/>
      <c r="BU55" s="334"/>
      <c r="BV55" s="334"/>
      <c r="BW55" s="334"/>
      <c r="BX55" s="334"/>
      <c r="BY55" s="334"/>
      <c r="BZ55" s="334"/>
      <c r="CA55" s="334"/>
      <c r="CB55" s="334"/>
      <c r="CC55" s="334"/>
      <c r="CD55" s="334"/>
      <c r="CE55" s="334"/>
      <c r="CF55" s="334"/>
      <c r="CG55" s="334"/>
      <c r="CH55" s="334"/>
      <c r="CI55" s="334"/>
      <c r="CJ55" s="334"/>
      <c r="CK55" s="334"/>
      <c r="CL55" s="334"/>
      <c r="CM55" s="334"/>
      <c r="CN55" s="334"/>
      <c r="CO55" s="334"/>
      <c r="CP55" s="334"/>
      <c r="CQ55" s="334"/>
      <c r="CR55" s="334"/>
      <c r="CS55" s="334"/>
      <c r="CT55" s="334"/>
      <c r="CU55" s="334"/>
      <c r="CV55" s="334"/>
      <c r="CW55" s="334"/>
      <c r="CX55" s="334"/>
      <c r="CY55" s="334"/>
      <c r="CZ55" s="334"/>
      <c r="DA55" s="334"/>
      <c r="DB55" s="334"/>
      <c r="DC55" s="334"/>
      <c r="DD55" s="334"/>
      <c r="DE55" s="334"/>
      <c r="DF55" s="334"/>
      <c r="DG55" s="334"/>
      <c r="DH55" s="334"/>
      <c r="DI55" s="334"/>
      <c r="DJ55" s="334"/>
      <c r="DK55" s="334"/>
      <c r="DL55" s="334"/>
      <c r="DM55" s="334"/>
      <c r="DN55" s="334"/>
      <c r="DO55" s="334"/>
      <c r="DP55" s="334"/>
      <c r="DQ55" s="334"/>
      <c r="DR55" s="334"/>
      <c r="DS55" s="334"/>
      <c r="DT55" s="334"/>
      <c r="DU55" s="334"/>
      <c r="DV55" s="334"/>
      <c r="DW55" s="334"/>
      <c r="DX55" s="334"/>
      <c r="DY55" s="334"/>
      <c r="DZ55" s="334"/>
      <c r="EA55" s="334"/>
      <c r="EB55" s="334"/>
      <c r="EC55" s="334"/>
      <c r="ED55" s="334"/>
      <c r="EE55" s="334"/>
      <c r="EF55" s="334"/>
      <c r="EG55" s="334"/>
      <c r="EH55" s="334"/>
      <c r="EI55" s="334"/>
      <c r="EJ55" s="334"/>
      <c r="EK55" s="334"/>
      <c r="EL55" s="334"/>
      <c r="EM55" s="334"/>
      <c r="EN55" s="334"/>
      <c r="EO55" s="334"/>
      <c r="EP55" s="334"/>
      <c r="EQ55" s="334"/>
      <c r="ER55" s="334"/>
      <c r="ES55" s="334"/>
      <c r="ET55" s="334"/>
      <c r="EU55" s="334"/>
      <c r="EV55" s="334"/>
      <c r="EW55" s="334"/>
      <c r="EX55" s="334"/>
      <c r="EY55" s="334"/>
      <c r="EZ55" s="334"/>
      <c r="FA55" s="334"/>
      <c r="FB55" s="334"/>
      <c r="FC55" s="334"/>
      <c r="FD55" s="334"/>
      <c r="FE55" s="334"/>
      <c r="FF55" s="334"/>
      <c r="FG55" s="334"/>
      <c r="FH55" s="334"/>
      <c r="FI55" s="334"/>
      <c r="FJ55" s="334"/>
      <c r="FK55" s="334"/>
      <c r="FL55" s="334"/>
      <c r="FM55" s="334"/>
      <c r="FN55" s="334"/>
      <c r="FO55" s="334"/>
      <c r="FP55" s="334"/>
      <c r="FQ55" s="334"/>
      <c r="FR55" s="334"/>
      <c r="FS55" s="334"/>
      <c r="FT55" s="334"/>
      <c r="FU55" s="334"/>
      <c r="FV55" s="334"/>
      <c r="FW55" s="334"/>
      <c r="FX55" s="334"/>
      <c r="FY55" s="334"/>
      <c r="FZ55" s="334"/>
      <c r="GA55" s="334"/>
      <c r="GB55" s="334"/>
      <c r="GC55" s="334"/>
      <c r="GD55" s="334"/>
      <c r="GE55" s="334"/>
      <c r="GF55" s="334"/>
      <c r="GG55" s="334"/>
      <c r="GH55" s="334"/>
      <c r="GI55" s="334"/>
      <c r="GJ55" s="334"/>
      <c r="GK55" s="334"/>
      <c r="GL55" s="334"/>
      <c r="GM55" s="334"/>
      <c r="GN55" s="334"/>
      <c r="GO55" s="334"/>
      <c r="GP55" s="334"/>
      <c r="GQ55" s="334"/>
      <c r="GR55" s="334"/>
      <c r="GS55" s="334"/>
      <c r="GT55" s="334"/>
      <c r="GU55" s="334"/>
      <c r="GV55" s="334"/>
      <c r="GW55" s="334"/>
      <c r="GX55" s="334"/>
      <c r="GY55" s="334"/>
      <c r="GZ55" s="334"/>
      <c r="HA55" s="334"/>
      <c r="HB55" s="334"/>
      <c r="HC55" s="334"/>
      <c r="HD55" s="334"/>
      <c r="HE55" s="334"/>
      <c r="HF55" s="334"/>
      <c r="HG55" s="334"/>
      <c r="HH55" s="334"/>
      <c r="HI55" s="334"/>
      <c r="HJ55" s="334"/>
      <c r="HK55" s="334"/>
      <c r="HL55" s="334"/>
      <c r="HM55" s="334"/>
      <c r="HN55" s="334"/>
      <c r="HO55" s="334"/>
      <c r="HP55" s="334"/>
      <c r="HQ55" s="334"/>
      <c r="HR55" s="334"/>
    </row>
    <row r="56" spans="1:226">
      <c r="A56" s="412"/>
      <c r="B56" s="754"/>
      <c r="C56" s="394"/>
      <c r="D56" s="395"/>
      <c r="E56" s="372"/>
      <c r="F56" s="372"/>
      <c r="G56" s="338"/>
      <c r="H56" s="338"/>
      <c r="I56" s="338"/>
      <c r="J56" s="338"/>
      <c r="L56" s="403"/>
      <c r="M56" s="403"/>
      <c r="N56" s="403"/>
      <c r="O56" s="403"/>
      <c r="P56" s="413"/>
      <c r="Q56" s="334"/>
      <c r="R56" s="334"/>
      <c r="S56" s="334"/>
      <c r="T56" s="334"/>
      <c r="U56" s="334"/>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5"/>
      <c r="BM56" s="334"/>
      <c r="BN56" s="334"/>
      <c r="BO56" s="334"/>
      <c r="BP56" s="334"/>
      <c r="BQ56" s="334"/>
      <c r="BR56" s="334"/>
      <c r="BS56" s="334"/>
      <c r="BT56" s="334"/>
      <c r="BU56" s="334"/>
      <c r="BV56" s="334"/>
      <c r="BW56" s="334"/>
      <c r="BX56" s="334"/>
      <c r="BY56" s="334"/>
      <c r="BZ56" s="334"/>
      <c r="CA56" s="334"/>
      <c r="CB56" s="334"/>
      <c r="CC56" s="334"/>
      <c r="CD56" s="334"/>
      <c r="CE56" s="334"/>
      <c r="CF56" s="334"/>
      <c r="CG56" s="334"/>
      <c r="CH56" s="334"/>
      <c r="CI56" s="334"/>
      <c r="CJ56" s="334"/>
      <c r="CK56" s="334"/>
      <c r="CL56" s="334"/>
      <c r="CM56" s="334"/>
      <c r="CN56" s="334"/>
      <c r="CO56" s="334"/>
      <c r="CP56" s="334"/>
      <c r="CQ56" s="334"/>
      <c r="CR56" s="334"/>
      <c r="CS56" s="334"/>
      <c r="CT56" s="334"/>
      <c r="CU56" s="334"/>
      <c r="CV56" s="334"/>
      <c r="CW56" s="334"/>
      <c r="CX56" s="334"/>
      <c r="CY56" s="334"/>
      <c r="CZ56" s="334"/>
      <c r="DA56" s="334"/>
      <c r="DB56" s="334"/>
      <c r="DC56" s="334"/>
      <c r="DD56" s="334"/>
      <c r="DE56" s="334"/>
      <c r="DF56" s="334"/>
      <c r="DG56" s="334"/>
      <c r="DH56" s="334"/>
      <c r="DI56" s="334"/>
      <c r="DJ56" s="334"/>
      <c r="DK56" s="334"/>
      <c r="DL56" s="334"/>
      <c r="DM56" s="334"/>
      <c r="DN56" s="334"/>
      <c r="DO56" s="334"/>
      <c r="DP56" s="334"/>
      <c r="DQ56" s="334"/>
      <c r="DR56" s="334"/>
      <c r="DS56" s="334"/>
      <c r="DT56" s="334"/>
      <c r="DU56" s="334"/>
      <c r="DV56" s="334"/>
      <c r="DW56" s="334"/>
      <c r="DX56" s="334"/>
      <c r="DY56" s="334"/>
      <c r="DZ56" s="334"/>
      <c r="EA56" s="334"/>
      <c r="EB56" s="334"/>
      <c r="EC56" s="334"/>
      <c r="ED56" s="334"/>
      <c r="EE56" s="334"/>
      <c r="EF56" s="334"/>
      <c r="EG56" s="334"/>
      <c r="EH56" s="334"/>
      <c r="EI56" s="334"/>
      <c r="EJ56" s="334"/>
      <c r="EK56" s="334"/>
      <c r="EL56" s="334"/>
      <c r="EM56" s="334"/>
      <c r="EN56" s="334"/>
      <c r="EO56" s="334"/>
      <c r="EP56" s="334"/>
      <c r="EQ56" s="334"/>
      <c r="ER56" s="334"/>
      <c r="ES56" s="334"/>
      <c r="ET56" s="334"/>
      <c r="EU56" s="334"/>
      <c r="EV56" s="334"/>
      <c r="EW56" s="334"/>
      <c r="EX56" s="334"/>
      <c r="EY56" s="334"/>
      <c r="EZ56" s="334"/>
      <c r="FA56" s="334"/>
      <c r="FB56" s="334"/>
      <c r="FC56" s="334"/>
      <c r="FD56" s="334"/>
      <c r="FE56" s="334"/>
      <c r="FF56" s="334"/>
      <c r="FG56" s="334"/>
      <c r="FH56" s="334"/>
      <c r="FI56" s="334"/>
      <c r="FJ56" s="334"/>
      <c r="FK56" s="334"/>
      <c r="FL56" s="334"/>
      <c r="FM56" s="334"/>
      <c r="FN56" s="334"/>
      <c r="FO56" s="334"/>
      <c r="FP56" s="334"/>
      <c r="FQ56" s="334"/>
      <c r="FR56" s="334"/>
      <c r="FS56" s="334"/>
      <c r="FT56" s="334"/>
      <c r="FU56" s="334"/>
      <c r="FV56" s="334"/>
      <c r="FW56" s="334"/>
      <c r="FX56" s="334"/>
      <c r="FY56" s="334"/>
      <c r="FZ56" s="334"/>
      <c r="GA56" s="334"/>
      <c r="GB56" s="334"/>
      <c r="GC56" s="334"/>
      <c r="GD56" s="334"/>
      <c r="GE56" s="334"/>
      <c r="GF56" s="334"/>
      <c r="GG56" s="334"/>
      <c r="GH56" s="334"/>
      <c r="GI56" s="334"/>
      <c r="GJ56" s="334"/>
      <c r="GK56" s="334"/>
      <c r="GL56" s="334"/>
      <c r="GM56" s="334"/>
      <c r="GN56" s="334"/>
      <c r="GO56" s="334"/>
      <c r="GP56" s="334"/>
      <c r="GQ56" s="334"/>
      <c r="GR56" s="334"/>
      <c r="GS56" s="334"/>
      <c r="GT56" s="334"/>
      <c r="GU56" s="334"/>
      <c r="GV56" s="334"/>
      <c r="GW56" s="334"/>
      <c r="GX56" s="334"/>
      <c r="GY56" s="334"/>
      <c r="GZ56" s="334"/>
      <c r="HA56" s="334"/>
      <c r="HB56" s="334"/>
      <c r="HC56" s="334"/>
      <c r="HD56" s="334"/>
      <c r="HE56" s="334"/>
      <c r="HF56" s="334"/>
      <c r="HG56" s="334"/>
      <c r="HH56" s="334"/>
      <c r="HI56" s="334"/>
      <c r="HJ56" s="334"/>
      <c r="HK56" s="334"/>
      <c r="HL56" s="334"/>
      <c r="HM56" s="334"/>
      <c r="HN56" s="334"/>
      <c r="HO56" s="334"/>
      <c r="HP56" s="334"/>
      <c r="HQ56" s="334"/>
      <c r="HR56" s="334"/>
    </row>
    <row r="57" spans="1:226">
      <c r="A57" s="412"/>
      <c r="B57" s="754"/>
      <c r="C57" s="394"/>
      <c r="D57" s="395"/>
      <c r="E57" s="372"/>
      <c r="F57" s="372"/>
      <c r="G57" s="338"/>
      <c r="H57" s="338"/>
      <c r="I57" s="338"/>
      <c r="J57" s="338"/>
      <c r="L57" s="403"/>
      <c r="M57" s="403"/>
      <c r="N57" s="403"/>
      <c r="O57" s="403"/>
      <c r="P57" s="413"/>
      <c r="Q57" s="334"/>
      <c r="R57" s="334"/>
      <c r="S57" s="334"/>
      <c r="T57" s="334"/>
      <c r="U57" s="334"/>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5"/>
      <c r="BM57" s="334"/>
      <c r="BN57" s="334"/>
      <c r="BO57" s="334"/>
      <c r="BP57" s="334"/>
      <c r="BQ57" s="334"/>
      <c r="BR57" s="334"/>
      <c r="BS57" s="334"/>
      <c r="BT57" s="334"/>
      <c r="BU57" s="334"/>
      <c r="BV57" s="334"/>
      <c r="BW57" s="334"/>
      <c r="BX57" s="334"/>
      <c r="BY57" s="334"/>
      <c r="BZ57" s="334"/>
      <c r="CA57" s="334"/>
      <c r="CB57" s="334"/>
      <c r="CC57" s="334"/>
      <c r="CD57" s="334"/>
      <c r="CE57" s="334"/>
      <c r="CF57" s="334"/>
      <c r="CG57" s="334"/>
      <c r="CH57" s="334"/>
      <c r="CI57" s="334"/>
      <c r="CJ57" s="334"/>
      <c r="CK57" s="334"/>
      <c r="CL57" s="334"/>
      <c r="CM57" s="334"/>
      <c r="CN57" s="334"/>
      <c r="CO57" s="334"/>
      <c r="CP57" s="334"/>
      <c r="CQ57" s="334"/>
      <c r="CR57" s="334"/>
      <c r="CS57" s="334"/>
      <c r="CT57" s="334"/>
      <c r="CU57" s="334"/>
      <c r="CV57" s="334"/>
      <c r="CW57" s="334"/>
      <c r="CX57" s="334"/>
      <c r="CY57" s="334"/>
      <c r="CZ57" s="334"/>
      <c r="DA57" s="334"/>
      <c r="DB57" s="334"/>
      <c r="DC57" s="334"/>
      <c r="DD57" s="334"/>
      <c r="DE57" s="334"/>
      <c r="DF57" s="334"/>
      <c r="DG57" s="334"/>
      <c r="DH57" s="334"/>
      <c r="DI57" s="334"/>
      <c r="DJ57" s="334"/>
      <c r="DK57" s="334"/>
      <c r="DL57" s="334"/>
      <c r="DM57" s="334"/>
      <c r="DN57" s="334"/>
      <c r="DO57" s="334"/>
      <c r="DP57" s="334"/>
      <c r="DQ57" s="334"/>
      <c r="DR57" s="334"/>
      <c r="DS57" s="334"/>
      <c r="DT57" s="334"/>
      <c r="DU57" s="334"/>
      <c r="DV57" s="334"/>
      <c r="DW57" s="334"/>
      <c r="DX57" s="334"/>
      <c r="DY57" s="334"/>
      <c r="DZ57" s="334"/>
      <c r="EA57" s="334"/>
      <c r="EB57" s="334"/>
      <c r="EC57" s="334"/>
      <c r="ED57" s="334"/>
      <c r="EE57" s="334"/>
      <c r="EF57" s="334"/>
      <c r="EG57" s="334"/>
      <c r="EH57" s="334"/>
      <c r="EI57" s="334"/>
      <c r="EJ57" s="334"/>
      <c r="EK57" s="334"/>
      <c r="EL57" s="334"/>
      <c r="EM57" s="334"/>
      <c r="EN57" s="334"/>
      <c r="EO57" s="334"/>
      <c r="EP57" s="334"/>
      <c r="EQ57" s="334"/>
      <c r="ER57" s="334"/>
      <c r="ES57" s="334"/>
      <c r="ET57" s="334"/>
      <c r="EU57" s="334"/>
      <c r="EV57" s="334"/>
      <c r="EW57" s="334"/>
      <c r="EX57" s="334"/>
      <c r="EY57" s="334"/>
      <c r="EZ57" s="334"/>
      <c r="FA57" s="334"/>
      <c r="FB57" s="334"/>
      <c r="FC57" s="334"/>
      <c r="FD57" s="334"/>
      <c r="FE57" s="334"/>
      <c r="FF57" s="334"/>
      <c r="FG57" s="334"/>
      <c r="FH57" s="334"/>
      <c r="FI57" s="334"/>
      <c r="FJ57" s="334"/>
      <c r="FK57" s="334"/>
      <c r="FL57" s="334"/>
      <c r="FM57" s="334"/>
      <c r="FN57" s="334"/>
      <c r="FO57" s="334"/>
      <c r="FP57" s="334"/>
      <c r="FQ57" s="334"/>
      <c r="FR57" s="334"/>
      <c r="FS57" s="334"/>
      <c r="FT57" s="334"/>
      <c r="FU57" s="334"/>
      <c r="FV57" s="334"/>
      <c r="FW57" s="334"/>
      <c r="FX57" s="334"/>
      <c r="FY57" s="334"/>
      <c r="FZ57" s="334"/>
      <c r="GA57" s="334"/>
      <c r="GB57" s="334"/>
      <c r="GC57" s="334"/>
      <c r="GD57" s="334"/>
      <c r="GE57" s="334"/>
      <c r="GF57" s="334"/>
      <c r="GG57" s="334"/>
      <c r="GH57" s="334"/>
      <c r="GI57" s="334"/>
      <c r="GJ57" s="334"/>
      <c r="GK57" s="334"/>
      <c r="GL57" s="334"/>
      <c r="GM57" s="334"/>
      <c r="GN57" s="334"/>
      <c r="GO57" s="334"/>
      <c r="GP57" s="334"/>
      <c r="GQ57" s="334"/>
      <c r="GR57" s="334"/>
      <c r="GS57" s="334"/>
      <c r="GT57" s="334"/>
      <c r="GU57" s="334"/>
      <c r="GV57" s="334"/>
      <c r="GW57" s="334"/>
      <c r="GX57" s="334"/>
      <c r="GY57" s="334"/>
      <c r="GZ57" s="334"/>
      <c r="HA57" s="334"/>
      <c r="HB57" s="334"/>
      <c r="HC57" s="334"/>
      <c r="HD57" s="334"/>
      <c r="HE57" s="334"/>
      <c r="HF57" s="334"/>
      <c r="HG57" s="334"/>
      <c r="HH57" s="334"/>
      <c r="HI57" s="334"/>
      <c r="HJ57" s="334"/>
      <c r="HK57" s="334"/>
      <c r="HL57" s="334"/>
      <c r="HM57" s="334"/>
      <c r="HN57" s="334"/>
      <c r="HO57" s="334"/>
      <c r="HP57" s="334"/>
      <c r="HQ57" s="334"/>
      <c r="HR57" s="334"/>
    </row>
    <row r="58" spans="1:226">
      <c r="A58" s="412"/>
      <c r="B58" s="754"/>
      <c r="C58" s="394"/>
      <c r="D58" s="395"/>
      <c r="E58" s="372"/>
      <c r="F58" s="372"/>
      <c r="G58" s="338"/>
      <c r="H58" s="338"/>
      <c r="I58" s="338"/>
      <c r="J58" s="338"/>
      <c r="L58" s="403"/>
      <c r="M58" s="403"/>
      <c r="N58" s="403"/>
      <c r="O58" s="403"/>
      <c r="P58" s="413"/>
      <c r="Q58" s="334"/>
      <c r="R58" s="334"/>
      <c r="S58" s="334"/>
      <c r="T58" s="334"/>
      <c r="U58" s="334"/>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5"/>
      <c r="BM58" s="334"/>
      <c r="BN58" s="334"/>
      <c r="BO58" s="334"/>
      <c r="BP58" s="334"/>
      <c r="BQ58" s="334"/>
      <c r="BR58" s="334"/>
      <c r="BS58" s="334"/>
      <c r="BT58" s="334"/>
      <c r="BU58" s="334"/>
      <c r="BV58" s="334"/>
      <c r="BW58" s="334"/>
      <c r="BX58" s="334"/>
      <c r="BY58" s="334"/>
      <c r="BZ58" s="334"/>
      <c r="CA58" s="334"/>
      <c r="CB58" s="334"/>
      <c r="CC58" s="334"/>
      <c r="CD58" s="334"/>
      <c r="CE58" s="334"/>
      <c r="CF58" s="334"/>
      <c r="CG58" s="334"/>
      <c r="CH58" s="334"/>
      <c r="CI58" s="334"/>
      <c r="CJ58" s="334"/>
      <c r="CK58" s="334"/>
      <c r="CL58" s="334"/>
      <c r="CM58" s="334"/>
      <c r="CN58" s="334"/>
      <c r="CO58" s="334"/>
      <c r="CP58" s="334"/>
      <c r="CQ58" s="334"/>
      <c r="CR58" s="334"/>
      <c r="CS58" s="334"/>
      <c r="CT58" s="334"/>
      <c r="CU58" s="334"/>
      <c r="CV58" s="334"/>
      <c r="CW58" s="334"/>
      <c r="CX58" s="334"/>
      <c r="CY58" s="334"/>
      <c r="CZ58" s="334"/>
      <c r="DA58" s="334"/>
      <c r="DB58" s="334"/>
      <c r="DC58" s="334"/>
      <c r="DD58" s="334"/>
      <c r="DE58" s="334"/>
      <c r="DF58" s="334"/>
      <c r="DG58" s="334"/>
      <c r="DH58" s="334"/>
      <c r="DI58" s="334"/>
      <c r="DJ58" s="334"/>
      <c r="DK58" s="334"/>
      <c r="DL58" s="334"/>
      <c r="DM58" s="334"/>
      <c r="DN58" s="334"/>
      <c r="DO58" s="334"/>
      <c r="DP58" s="334"/>
      <c r="DQ58" s="334"/>
      <c r="DR58" s="334"/>
      <c r="DS58" s="334"/>
      <c r="DT58" s="334"/>
      <c r="DU58" s="334"/>
      <c r="DV58" s="334"/>
      <c r="DW58" s="334"/>
      <c r="DX58" s="334"/>
      <c r="DY58" s="334"/>
      <c r="DZ58" s="334"/>
      <c r="EA58" s="334"/>
      <c r="EB58" s="334"/>
      <c r="EC58" s="334"/>
      <c r="ED58" s="334"/>
      <c r="EE58" s="334"/>
      <c r="EF58" s="334"/>
      <c r="EG58" s="334"/>
      <c r="EH58" s="334"/>
      <c r="EI58" s="334"/>
      <c r="EJ58" s="334"/>
      <c r="EK58" s="334"/>
      <c r="EL58" s="334"/>
      <c r="EM58" s="334"/>
      <c r="EN58" s="334"/>
      <c r="EO58" s="334"/>
      <c r="EP58" s="334"/>
      <c r="EQ58" s="334"/>
      <c r="ER58" s="334"/>
      <c r="ES58" s="334"/>
      <c r="ET58" s="334"/>
      <c r="EU58" s="334"/>
      <c r="EV58" s="334"/>
      <c r="EW58" s="334"/>
      <c r="EX58" s="334"/>
      <c r="EY58" s="334"/>
      <c r="EZ58" s="334"/>
      <c r="FA58" s="334"/>
      <c r="FB58" s="334"/>
      <c r="FC58" s="334"/>
      <c r="FD58" s="334"/>
      <c r="FE58" s="334"/>
      <c r="FF58" s="334"/>
      <c r="FG58" s="334"/>
      <c r="FH58" s="334"/>
      <c r="FI58" s="334"/>
      <c r="FJ58" s="334"/>
      <c r="FK58" s="334"/>
      <c r="FL58" s="334"/>
      <c r="FM58" s="334"/>
      <c r="FN58" s="334"/>
      <c r="FO58" s="334"/>
      <c r="FP58" s="334"/>
      <c r="FQ58" s="334"/>
      <c r="FR58" s="334"/>
      <c r="FS58" s="334"/>
      <c r="FT58" s="334"/>
      <c r="FU58" s="334"/>
      <c r="FV58" s="334"/>
      <c r="FW58" s="334"/>
      <c r="FX58" s="334"/>
      <c r="FY58" s="334"/>
      <c r="FZ58" s="334"/>
      <c r="GA58" s="334"/>
      <c r="GB58" s="334"/>
      <c r="GC58" s="334"/>
      <c r="GD58" s="334"/>
      <c r="GE58" s="334"/>
      <c r="GF58" s="334"/>
      <c r="GG58" s="334"/>
      <c r="GH58" s="334"/>
      <c r="GI58" s="334"/>
      <c r="GJ58" s="334"/>
      <c r="GK58" s="334"/>
      <c r="GL58" s="334"/>
      <c r="GM58" s="334"/>
      <c r="GN58" s="334"/>
      <c r="GO58" s="334"/>
      <c r="GP58" s="334"/>
      <c r="GQ58" s="334"/>
      <c r="GR58" s="334"/>
      <c r="GS58" s="334"/>
      <c r="GT58" s="334"/>
      <c r="GU58" s="334"/>
      <c r="GV58" s="334"/>
      <c r="GW58" s="334"/>
      <c r="GX58" s="334"/>
      <c r="GY58" s="334"/>
      <c r="GZ58" s="334"/>
      <c r="HA58" s="334"/>
      <c r="HB58" s="334"/>
      <c r="HC58" s="334"/>
      <c r="HD58" s="334"/>
      <c r="HE58" s="334"/>
      <c r="HF58" s="334"/>
      <c r="HG58" s="334"/>
      <c r="HH58" s="334"/>
      <c r="HI58" s="334"/>
      <c r="HJ58" s="334"/>
      <c r="HK58" s="334"/>
      <c r="HL58" s="334"/>
      <c r="HM58" s="334"/>
      <c r="HN58" s="334"/>
      <c r="HO58" s="334"/>
      <c r="HP58" s="334"/>
      <c r="HQ58" s="334"/>
      <c r="HR58" s="334"/>
    </row>
    <row r="59" spans="1:226">
      <c r="A59" s="412"/>
      <c r="B59" s="754"/>
      <c r="C59" s="394"/>
      <c r="D59" s="395"/>
      <c r="E59" s="372"/>
      <c r="F59" s="372"/>
      <c r="G59" s="338"/>
      <c r="H59" s="338"/>
      <c r="I59" s="338"/>
      <c r="J59" s="338"/>
      <c r="L59" s="403"/>
      <c r="M59" s="403"/>
      <c r="N59" s="403"/>
      <c r="O59" s="403"/>
      <c r="P59" s="413"/>
      <c r="Q59" s="334"/>
      <c r="R59" s="334"/>
      <c r="S59" s="334"/>
      <c r="T59" s="334"/>
      <c r="U59" s="334"/>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5"/>
      <c r="BM59" s="334"/>
      <c r="BN59" s="334"/>
      <c r="BO59" s="334"/>
      <c r="BP59" s="334"/>
      <c r="BQ59" s="334"/>
      <c r="BR59" s="334"/>
      <c r="BS59" s="334"/>
      <c r="BT59" s="334"/>
      <c r="BU59" s="334"/>
      <c r="BV59" s="334"/>
      <c r="BW59" s="334"/>
      <c r="BX59" s="334"/>
      <c r="BY59" s="334"/>
      <c r="BZ59" s="334"/>
      <c r="CA59" s="334"/>
      <c r="CB59" s="334"/>
      <c r="CC59" s="334"/>
      <c r="CD59" s="334"/>
      <c r="CE59" s="334"/>
      <c r="CF59" s="334"/>
      <c r="CG59" s="334"/>
      <c r="CH59" s="334"/>
      <c r="CI59" s="334"/>
      <c r="CJ59" s="334"/>
      <c r="CK59" s="334"/>
      <c r="CL59" s="334"/>
      <c r="CM59" s="334"/>
      <c r="CN59" s="334"/>
      <c r="CO59" s="334"/>
      <c r="CP59" s="334"/>
      <c r="CQ59" s="334"/>
      <c r="CR59" s="334"/>
      <c r="CS59" s="334"/>
      <c r="CT59" s="334"/>
      <c r="CU59" s="334"/>
      <c r="CV59" s="334"/>
      <c r="CW59" s="334"/>
      <c r="CX59" s="334"/>
      <c r="CY59" s="334"/>
      <c r="CZ59" s="334"/>
      <c r="DA59" s="334"/>
      <c r="DB59" s="334"/>
      <c r="DC59" s="334"/>
      <c r="DD59" s="334"/>
      <c r="DE59" s="334"/>
      <c r="DF59" s="334"/>
      <c r="DG59" s="334"/>
      <c r="DH59" s="334"/>
      <c r="DI59" s="334"/>
      <c r="DJ59" s="334"/>
      <c r="DK59" s="334"/>
      <c r="DL59" s="334"/>
      <c r="DM59" s="334"/>
      <c r="DN59" s="334"/>
      <c r="DO59" s="334"/>
      <c r="DP59" s="334"/>
      <c r="DQ59" s="334"/>
      <c r="DR59" s="334"/>
      <c r="DS59" s="334"/>
      <c r="DT59" s="334"/>
      <c r="DU59" s="334"/>
      <c r="DV59" s="334"/>
      <c r="DW59" s="334"/>
      <c r="DX59" s="334"/>
      <c r="DY59" s="334"/>
      <c r="DZ59" s="334"/>
      <c r="EA59" s="334"/>
      <c r="EB59" s="334"/>
      <c r="EC59" s="334"/>
      <c r="ED59" s="334"/>
      <c r="EE59" s="334"/>
      <c r="EF59" s="334"/>
      <c r="EG59" s="334"/>
      <c r="EH59" s="334"/>
      <c r="EI59" s="334"/>
      <c r="EJ59" s="334"/>
      <c r="EK59" s="334"/>
      <c r="EL59" s="334"/>
      <c r="EM59" s="334"/>
      <c r="EN59" s="334"/>
      <c r="EO59" s="334"/>
      <c r="EP59" s="334"/>
      <c r="EQ59" s="334"/>
      <c r="ER59" s="334"/>
      <c r="ES59" s="334"/>
      <c r="ET59" s="334"/>
      <c r="EU59" s="334"/>
      <c r="EV59" s="334"/>
      <c r="EW59" s="334"/>
      <c r="EX59" s="334"/>
      <c r="EY59" s="334"/>
      <c r="EZ59" s="334"/>
      <c r="FA59" s="334"/>
      <c r="FB59" s="334"/>
      <c r="FC59" s="334"/>
      <c r="FD59" s="334"/>
      <c r="FE59" s="334"/>
      <c r="FF59" s="334"/>
      <c r="FG59" s="334"/>
      <c r="FH59" s="334"/>
      <c r="FI59" s="334"/>
      <c r="FJ59" s="334"/>
      <c r="FK59" s="334"/>
      <c r="FL59" s="334"/>
      <c r="FM59" s="334"/>
      <c r="FN59" s="334"/>
      <c r="FO59" s="334"/>
      <c r="FP59" s="334"/>
      <c r="FQ59" s="334"/>
      <c r="FR59" s="334"/>
      <c r="FS59" s="334"/>
      <c r="FT59" s="334"/>
      <c r="FU59" s="334"/>
      <c r="FV59" s="334"/>
      <c r="FW59" s="334"/>
      <c r="FX59" s="334"/>
      <c r="FY59" s="334"/>
      <c r="FZ59" s="334"/>
      <c r="GA59" s="334"/>
      <c r="GB59" s="334"/>
      <c r="GC59" s="334"/>
      <c r="GD59" s="334"/>
      <c r="GE59" s="334"/>
      <c r="GF59" s="334"/>
      <c r="GG59" s="334"/>
      <c r="GH59" s="334"/>
      <c r="GI59" s="334"/>
      <c r="GJ59" s="334"/>
      <c r="GK59" s="334"/>
      <c r="GL59" s="334"/>
      <c r="GM59" s="334"/>
      <c r="GN59" s="334"/>
      <c r="GO59" s="334"/>
      <c r="GP59" s="334"/>
      <c r="GQ59" s="334"/>
      <c r="GR59" s="334"/>
      <c r="GS59" s="334"/>
      <c r="GT59" s="334"/>
      <c r="GU59" s="334"/>
      <c r="GV59" s="334"/>
      <c r="GW59" s="334"/>
      <c r="GX59" s="334"/>
      <c r="GY59" s="334"/>
      <c r="GZ59" s="334"/>
      <c r="HA59" s="334"/>
      <c r="HB59" s="334"/>
      <c r="HC59" s="334"/>
      <c r="HD59" s="334"/>
      <c r="HE59" s="334"/>
      <c r="HF59" s="334"/>
      <c r="HG59" s="334"/>
      <c r="HH59" s="334"/>
      <c r="HI59" s="334"/>
      <c r="HJ59" s="334"/>
      <c r="HK59" s="334"/>
      <c r="HL59" s="334"/>
      <c r="HM59" s="334"/>
      <c r="HN59" s="334"/>
      <c r="HO59" s="334"/>
      <c r="HP59" s="334"/>
      <c r="HQ59" s="334"/>
      <c r="HR59" s="334"/>
    </row>
    <row r="60" spans="1:226">
      <c r="A60" s="412"/>
      <c r="B60" s="754"/>
      <c r="C60" s="394"/>
      <c r="D60" s="395"/>
      <c r="E60" s="372"/>
      <c r="F60" s="372"/>
      <c r="G60" s="338"/>
      <c r="H60" s="338"/>
      <c r="I60" s="338"/>
      <c r="J60" s="338"/>
      <c r="L60" s="403"/>
      <c r="M60" s="403"/>
      <c r="N60" s="403"/>
      <c r="O60" s="403"/>
      <c r="P60" s="413"/>
      <c r="Q60" s="334"/>
      <c r="R60" s="334"/>
      <c r="S60" s="334"/>
      <c r="T60" s="334"/>
      <c r="U60" s="334"/>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5"/>
      <c r="BM60" s="334"/>
      <c r="BN60" s="334"/>
      <c r="BO60" s="334"/>
      <c r="BP60" s="334"/>
      <c r="BQ60" s="334"/>
      <c r="BR60" s="334"/>
      <c r="BS60" s="334"/>
      <c r="BT60" s="334"/>
      <c r="BU60" s="334"/>
      <c r="BV60" s="334"/>
      <c r="BW60" s="334"/>
      <c r="BX60" s="334"/>
      <c r="BY60" s="334"/>
      <c r="BZ60" s="334"/>
      <c r="CA60" s="334"/>
      <c r="CB60" s="334"/>
      <c r="CC60" s="334"/>
      <c r="CD60" s="334"/>
      <c r="CE60" s="334"/>
      <c r="CF60" s="334"/>
      <c r="CG60" s="334"/>
      <c r="CH60" s="334"/>
      <c r="CI60" s="334"/>
      <c r="CJ60" s="334"/>
      <c r="CK60" s="334"/>
      <c r="CL60" s="334"/>
      <c r="CM60" s="334"/>
      <c r="CN60" s="334"/>
      <c r="CO60" s="334"/>
      <c r="CP60" s="334"/>
      <c r="CQ60" s="334"/>
      <c r="CR60" s="334"/>
      <c r="CS60" s="334"/>
      <c r="CT60" s="334"/>
      <c r="CU60" s="334"/>
      <c r="CV60" s="334"/>
      <c r="CW60" s="334"/>
      <c r="CX60" s="334"/>
      <c r="CY60" s="334"/>
      <c r="CZ60" s="334"/>
      <c r="DA60" s="334"/>
      <c r="DB60" s="334"/>
      <c r="DC60" s="334"/>
      <c r="DD60" s="334"/>
      <c r="DE60" s="334"/>
      <c r="DF60" s="334"/>
      <c r="DG60" s="334"/>
      <c r="DH60" s="334"/>
      <c r="DI60" s="334"/>
      <c r="DJ60" s="334"/>
      <c r="DK60" s="334"/>
      <c r="DL60" s="334"/>
      <c r="DM60" s="334"/>
      <c r="DN60" s="334"/>
      <c r="DO60" s="334"/>
      <c r="DP60" s="334"/>
      <c r="DQ60" s="334"/>
      <c r="DR60" s="334"/>
      <c r="DS60" s="334"/>
      <c r="DT60" s="334"/>
      <c r="DU60" s="334"/>
      <c r="DV60" s="334"/>
      <c r="DW60" s="334"/>
      <c r="DX60" s="334"/>
      <c r="DY60" s="334"/>
      <c r="DZ60" s="334"/>
      <c r="EA60" s="334"/>
      <c r="EB60" s="334"/>
      <c r="EC60" s="334"/>
      <c r="ED60" s="334"/>
      <c r="EE60" s="334"/>
      <c r="EF60" s="334"/>
      <c r="EG60" s="334"/>
      <c r="EH60" s="334"/>
      <c r="EI60" s="334"/>
      <c r="EJ60" s="334"/>
      <c r="EK60" s="334"/>
      <c r="EL60" s="334"/>
      <c r="EM60" s="334"/>
      <c r="EN60" s="334"/>
      <c r="EO60" s="334"/>
      <c r="EP60" s="334"/>
      <c r="EQ60" s="334"/>
      <c r="ER60" s="334"/>
      <c r="ES60" s="334"/>
      <c r="ET60" s="334"/>
      <c r="EU60" s="334"/>
      <c r="EV60" s="334"/>
      <c r="EW60" s="334"/>
      <c r="EX60" s="334"/>
      <c r="EY60" s="334"/>
      <c r="EZ60" s="334"/>
      <c r="FA60" s="334"/>
      <c r="FB60" s="334"/>
      <c r="FC60" s="334"/>
      <c r="FD60" s="334"/>
      <c r="FE60" s="334"/>
      <c r="FF60" s="334"/>
      <c r="FG60" s="334"/>
      <c r="FH60" s="334"/>
      <c r="FI60" s="334"/>
      <c r="FJ60" s="334"/>
      <c r="FK60" s="334"/>
      <c r="FL60" s="334"/>
      <c r="FM60" s="334"/>
      <c r="FN60" s="334"/>
      <c r="FO60" s="334"/>
      <c r="FP60" s="334"/>
      <c r="FQ60" s="334"/>
      <c r="FR60" s="334"/>
      <c r="FS60" s="334"/>
      <c r="FT60" s="334"/>
      <c r="FU60" s="334"/>
      <c r="FV60" s="334"/>
      <c r="FW60" s="334"/>
      <c r="FX60" s="334"/>
      <c r="FY60" s="334"/>
      <c r="FZ60" s="334"/>
      <c r="GA60" s="334"/>
      <c r="GB60" s="334"/>
      <c r="GC60" s="334"/>
      <c r="GD60" s="334"/>
      <c r="GE60" s="334"/>
      <c r="GF60" s="334"/>
      <c r="GG60" s="334"/>
      <c r="GH60" s="334"/>
      <c r="GI60" s="334"/>
      <c r="GJ60" s="334"/>
      <c r="GK60" s="334"/>
      <c r="GL60" s="334"/>
      <c r="GM60" s="334"/>
      <c r="GN60" s="334"/>
      <c r="GO60" s="334"/>
      <c r="GP60" s="334"/>
      <c r="GQ60" s="334"/>
      <c r="GR60" s="334"/>
      <c r="GS60" s="334"/>
      <c r="GT60" s="334"/>
      <c r="GU60" s="334"/>
      <c r="GV60" s="334"/>
      <c r="GW60" s="334"/>
      <c r="GX60" s="334"/>
      <c r="GY60" s="334"/>
      <c r="GZ60" s="334"/>
      <c r="HA60" s="334"/>
      <c r="HB60" s="334"/>
      <c r="HC60" s="334"/>
      <c r="HD60" s="334"/>
      <c r="HE60" s="334"/>
      <c r="HF60" s="334"/>
      <c r="HG60" s="334"/>
      <c r="HH60" s="334"/>
      <c r="HI60" s="334"/>
      <c r="HJ60" s="334"/>
      <c r="HK60" s="334"/>
      <c r="HL60" s="334"/>
      <c r="HM60" s="334"/>
      <c r="HN60" s="334"/>
      <c r="HO60" s="334"/>
      <c r="HP60" s="334"/>
      <c r="HQ60" s="334"/>
      <c r="HR60" s="334"/>
    </row>
    <row r="61" spans="1:226">
      <c r="A61" s="412"/>
      <c r="B61" s="754"/>
      <c r="C61" s="394"/>
      <c r="D61" s="395"/>
      <c r="E61" s="372"/>
      <c r="F61" s="372"/>
      <c r="G61" s="338"/>
      <c r="H61" s="338"/>
      <c r="I61" s="338"/>
      <c r="J61" s="338"/>
      <c r="L61" s="403"/>
      <c r="M61" s="403"/>
      <c r="N61" s="403"/>
      <c r="O61" s="403"/>
      <c r="P61" s="413"/>
      <c r="Q61" s="334"/>
      <c r="R61" s="334"/>
      <c r="S61" s="334"/>
      <c r="T61" s="334"/>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5"/>
      <c r="BM61" s="334"/>
      <c r="BN61" s="334"/>
      <c r="BO61" s="334"/>
      <c r="BP61" s="334"/>
      <c r="BQ61" s="334"/>
      <c r="BR61" s="334"/>
      <c r="BS61" s="334"/>
      <c r="BT61" s="334"/>
      <c r="BU61" s="334"/>
      <c r="BV61" s="334"/>
      <c r="BW61" s="334"/>
      <c r="BX61" s="334"/>
      <c r="BY61" s="334"/>
      <c r="BZ61" s="334"/>
      <c r="CA61" s="334"/>
      <c r="CB61" s="334"/>
      <c r="CC61" s="334"/>
      <c r="CD61" s="334"/>
      <c r="CE61" s="334"/>
      <c r="CF61" s="334"/>
      <c r="CG61" s="334"/>
      <c r="CH61" s="334"/>
      <c r="CI61" s="334"/>
      <c r="CJ61" s="334"/>
      <c r="CK61" s="334"/>
      <c r="CL61" s="334"/>
      <c r="CM61" s="334"/>
      <c r="CN61" s="334"/>
      <c r="CO61" s="334"/>
      <c r="CP61" s="334"/>
      <c r="CQ61" s="334"/>
      <c r="CR61" s="334"/>
      <c r="CS61" s="334"/>
      <c r="CT61" s="334"/>
      <c r="CU61" s="334"/>
      <c r="CV61" s="334"/>
      <c r="CW61" s="334"/>
      <c r="CX61" s="334"/>
      <c r="CY61" s="334"/>
      <c r="CZ61" s="334"/>
      <c r="DA61" s="334"/>
      <c r="DB61" s="334"/>
      <c r="DC61" s="334"/>
      <c r="DD61" s="334"/>
      <c r="DE61" s="334"/>
      <c r="DF61" s="334"/>
      <c r="DG61" s="334"/>
      <c r="DH61" s="334"/>
      <c r="DI61" s="334"/>
      <c r="DJ61" s="334"/>
      <c r="DK61" s="334"/>
      <c r="DL61" s="334"/>
      <c r="DM61" s="334"/>
      <c r="DN61" s="334"/>
      <c r="DO61" s="334"/>
      <c r="DP61" s="334"/>
      <c r="DQ61" s="334"/>
      <c r="DR61" s="334"/>
      <c r="DS61" s="334"/>
      <c r="DT61" s="334"/>
      <c r="DU61" s="334"/>
      <c r="DV61" s="334"/>
      <c r="DW61" s="334"/>
      <c r="DX61" s="334"/>
      <c r="DY61" s="334"/>
      <c r="DZ61" s="334"/>
      <c r="EA61" s="334"/>
      <c r="EB61" s="334"/>
      <c r="EC61" s="334"/>
      <c r="ED61" s="334"/>
      <c r="EE61" s="334"/>
      <c r="EF61" s="334"/>
      <c r="EG61" s="334"/>
      <c r="EH61" s="334"/>
      <c r="EI61" s="334"/>
      <c r="EJ61" s="334"/>
      <c r="EK61" s="334"/>
      <c r="EL61" s="334"/>
      <c r="EM61" s="334"/>
      <c r="EN61" s="334"/>
      <c r="EO61" s="334"/>
      <c r="EP61" s="334"/>
      <c r="EQ61" s="334"/>
      <c r="ER61" s="334"/>
      <c r="ES61" s="334"/>
      <c r="ET61" s="334"/>
      <c r="EU61" s="334"/>
      <c r="EV61" s="334"/>
      <c r="EW61" s="334"/>
      <c r="EX61" s="334"/>
      <c r="EY61" s="334"/>
      <c r="EZ61" s="334"/>
      <c r="FA61" s="334"/>
      <c r="FB61" s="334"/>
      <c r="FC61" s="334"/>
      <c r="FD61" s="334"/>
      <c r="FE61" s="334"/>
      <c r="FF61" s="334"/>
      <c r="FG61" s="334"/>
      <c r="FH61" s="334"/>
      <c r="FI61" s="334"/>
      <c r="FJ61" s="334"/>
      <c r="FK61" s="334"/>
      <c r="FL61" s="334"/>
      <c r="FM61" s="334"/>
      <c r="FN61" s="334"/>
      <c r="FO61" s="334"/>
      <c r="FP61" s="334"/>
      <c r="FQ61" s="334"/>
      <c r="FR61" s="334"/>
      <c r="FS61" s="334"/>
      <c r="FT61" s="334"/>
      <c r="FU61" s="334"/>
      <c r="FV61" s="334"/>
      <c r="FW61" s="334"/>
      <c r="FX61" s="334"/>
      <c r="FY61" s="334"/>
      <c r="FZ61" s="334"/>
      <c r="GA61" s="334"/>
      <c r="GB61" s="334"/>
      <c r="GC61" s="334"/>
      <c r="GD61" s="334"/>
      <c r="GE61" s="334"/>
      <c r="GF61" s="334"/>
      <c r="GG61" s="334"/>
      <c r="GH61" s="334"/>
      <c r="GI61" s="334"/>
      <c r="GJ61" s="334"/>
      <c r="GK61" s="334"/>
      <c r="GL61" s="334"/>
      <c r="GM61" s="334"/>
      <c r="GN61" s="334"/>
      <c r="GO61" s="334"/>
      <c r="GP61" s="334"/>
      <c r="GQ61" s="334"/>
      <c r="GR61" s="334"/>
      <c r="GS61" s="334"/>
      <c r="GT61" s="334"/>
      <c r="GU61" s="334"/>
      <c r="GV61" s="334"/>
      <c r="GW61" s="334"/>
      <c r="GX61" s="334"/>
      <c r="GY61" s="334"/>
      <c r="GZ61" s="334"/>
      <c r="HA61" s="334"/>
      <c r="HB61" s="334"/>
      <c r="HC61" s="334"/>
      <c r="HD61" s="334"/>
      <c r="HE61" s="334"/>
      <c r="HF61" s="334"/>
      <c r="HG61" s="334"/>
      <c r="HH61" s="334"/>
      <c r="HI61" s="334"/>
      <c r="HJ61" s="334"/>
      <c r="HK61" s="334"/>
      <c r="HL61" s="334"/>
      <c r="HM61" s="334"/>
      <c r="HN61" s="334"/>
      <c r="HO61" s="334"/>
      <c r="HP61" s="334"/>
      <c r="HQ61" s="334"/>
      <c r="HR61" s="334"/>
    </row>
    <row r="62" spans="1:226">
      <c r="A62" s="412"/>
      <c r="B62" s="754"/>
      <c r="C62" s="394"/>
      <c r="D62" s="395"/>
      <c r="E62" s="372"/>
      <c r="F62" s="372"/>
      <c r="G62" s="338"/>
      <c r="H62" s="338"/>
      <c r="I62" s="338"/>
      <c r="J62" s="338"/>
      <c r="L62" s="403"/>
      <c r="M62" s="403"/>
      <c r="N62" s="403"/>
      <c r="O62" s="403"/>
      <c r="P62" s="413"/>
      <c r="Q62" s="334"/>
      <c r="R62" s="334"/>
      <c r="S62" s="334"/>
      <c r="T62" s="334"/>
      <c r="U62" s="334"/>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5"/>
      <c r="BM62" s="334"/>
      <c r="BN62" s="334"/>
      <c r="BO62" s="334"/>
      <c r="BP62" s="334"/>
      <c r="BQ62" s="334"/>
      <c r="BR62" s="334"/>
      <c r="BS62" s="334"/>
      <c r="BT62" s="334"/>
      <c r="BU62" s="334"/>
      <c r="BV62" s="334"/>
      <c r="BW62" s="334"/>
      <c r="BX62" s="334"/>
      <c r="BY62" s="334"/>
      <c r="BZ62" s="334"/>
      <c r="CA62" s="334"/>
      <c r="CB62" s="334"/>
      <c r="CC62" s="334"/>
      <c r="CD62" s="334"/>
      <c r="CE62" s="334"/>
      <c r="CF62" s="334"/>
      <c r="CG62" s="334"/>
      <c r="CH62" s="334"/>
      <c r="CI62" s="334"/>
      <c r="CJ62" s="334"/>
      <c r="CK62" s="334"/>
      <c r="CL62" s="334"/>
      <c r="CM62" s="334"/>
      <c r="CN62" s="334"/>
      <c r="CO62" s="334"/>
      <c r="CP62" s="334"/>
      <c r="CQ62" s="334"/>
      <c r="CR62" s="334"/>
      <c r="CS62" s="334"/>
      <c r="CT62" s="334"/>
      <c r="CU62" s="334"/>
      <c r="CV62" s="334"/>
      <c r="CW62" s="334"/>
      <c r="CX62" s="334"/>
      <c r="CY62" s="334"/>
      <c r="CZ62" s="334"/>
      <c r="DA62" s="334"/>
      <c r="DB62" s="334"/>
      <c r="DC62" s="334"/>
      <c r="DD62" s="334"/>
      <c r="DE62" s="334"/>
      <c r="DF62" s="334"/>
      <c r="DG62" s="334"/>
      <c r="DH62" s="334"/>
      <c r="DI62" s="334"/>
      <c r="DJ62" s="334"/>
      <c r="DK62" s="334"/>
      <c r="DL62" s="334"/>
      <c r="DM62" s="334"/>
      <c r="DN62" s="334"/>
      <c r="DO62" s="334"/>
      <c r="DP62" s="334"/>
      <c r="DQ62" s="334"/>
      <c r="DR62" s="334"/>
      <c r="DS62" s="334"/>
      <c r="DT62" s="334"/>
      <c r="DU62" s="334"/>
      <c r="DV62" s="334"/>
      <c r="DW62" s="334"/>
      <c r="DX62" s="334"/>
      <c r="DY62" s="334"/>
      <c r="DZ62" s="334"/>
      <c r="EA62" s="334"/>
      <c r="EB62" s="334"/>
      <c r="EC62" s="334"/>
      <c r="ED62" s="334"/>
      <c r="EE62" s="334"/>
      <c r="EF62" s="334"/>
      <c r="EG62" s="334"/>
      <c r="EH62" s="334"/>
      <c r="EI62" s="334"/>
      <c r="EJ62" s="334"/>
      <c r="EK62" s="334"/>
      <c r="EL62" s="334"/>
      <c r="EM62" s="334"/>
      <c r="EN62" s="334"/>
      <c r="EO62" s="334"/>
      <c r="EP62" s="334"/>
      <c r="EQ62" s="334"/>
      <c r="ER62" s="334"/>
      <c r="ES62" s="334"/>
      <c r="ET62" s="334"/>
      <c r="EU62" s="334"/>
      <c r="EV62" s="334"/>
      <c r="EW62" s="334"/>
      <c r="EX62" s="334"/>
      <c r="EY62" s="334"/>
      <c r="EZ62" s="334"/>
      <c r="FA62" s="334"/>
      <c r="FB62" s="334"/>
      <c r="FC62" s="334"/>
      <c r="FD62" s="334"/>
      <c r="FE62" s="334"/>
      <c r="FF62" s="334"/>
      <c r="FG62" s="334"/>
      <c r="FH62" s="334"/>
      <c r="FI62" s="334"/>
      <c r="FJ62" s="334"/>
      <c r="FK62" s="334"/>
      <c r="FL62" s="334"/>
      <c r="FM62" s="334"/>
      <c r="FN62" s="334"/>
      <c r="FO62" s="334"/>
      <c r="FP62" s="334"/>
      <c r="FQ62" s="334"/>
      <c r="FR62" s="334"/>
      <c r="FS62" s="334"/>
      <c r="FT62" s="334"/>
      <c r="FU62" s="334"/>
      <c r="FV62" s="334"/>
      <c r="FW62" s="334"/>
      <c r="FX62" s="334"/>
      <c r="FY62" s="334"/>
      <c r="FZ62" s="334"/>
      <c r="GA62" s="334"/>
      <c r="GB62" s="334"/>
      <c r="GC62" s="334"/>
      <c r="GD62" s="334"/>
      <c r="GE62" s="334"/>
      <c r="GF62" s="334"/>
      <c r="GG62" s="334"/>
      <c r="GH62" s="334"/>
      <c r="GI62" s="334"/>
      <c r="GJ62" s="334"/>
      <c r="GK62" s="334"/>
      <c r="GL62" s="334"/>
      <c r="GM62" s="334"/>
      <c r="GN62" s="334"/>
      <c r="GO62" s="334"/>
      <c r="GP62" s="334"/>
      <c r="GQ62" s="334"/>
      <c r="GR62" s="334"/>
      <c r="GS62" s="334"/>
      <c r="GT62" s="334"/>
      <c r="GU62" s="334"/>
      <c r="GV62" s="334"/>
      <c r="GW62" s="334"/>
      <c r="GX62" s="334"/>
      <c r="GY62" s="334"/>
      <c r="GZ62" s="334"/>
      <c r="HA62" s="334"/>
      <c r="HB62" s="334"/>
      <c r="HC62" s="334"/>
      <c r="HD62" s="334"/>
      <c r="HE62" s="334"/>
      <c r="HF62" s="334"/>
      <c r="HG62" s="334"/>
      <c r="HH62" s="334"/>
      <c r="HI62" s="334"/>
      <c r="HJ62" s="334"/>
      <c r="HK62" s="334"/>
      <c r="HL62" s="334"/>
      <c r="HM62" s="334"/>
      <c r="HN62" s="334"/>
      <c r="HO62" s="334"/>
      <c r="HP62" s="334"/>
      <c r="HQ62" s="334"/>
      <c r="HR62" s="334"/>
    </row>
    <row r="63" spans="1:226">
      <c r="A63" s="412"/>
      <c r="B63" s="754"/>
      <c r="C63" s="394"/>
      <c r="D63" s="395"/>
      <c r="E63" s="372"/>
      <c r="F63" s="372"/>
      <c r="G63" s="338"/>
      <c r="H63" s="338"/>
      <c r="I63" s="338"/>
      <c r="J63" s="338"/>
      <c r="L63" s="403"/>
      <c r="M63" s="403"/>
      <c r="N63" s="403"/>
      <c r="O63" s="403"/>
      <c r="P63" s="413"/>
      <c r="Q63" s="334"/>
      <c r="R63" s="334"/>
      <c r="S63" s="334"/>
      <c r="T63" s="334"/>
      <c r="U63" s="334"/>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4"/>
      <c r="BI63" s="334"/>
      <c r="BJ63" s="334"/>
      <c r="BK63" s="334"/>
      <c r="BL63" s="335"/>
      <c r="BM63" s="334"/>
      <c r="BN63" s="334"/>
      <c r="BO63" s="334"/>
      <c r="BP63" s="334"/>
      <c r="BQ63" s="334"/>
      <c r="BR63" s="334"/>
      <c r="BS63" s="334"/>
      <c r="BT63" s="334"/>
      <c r="BU63" s="334"/>
      <c r="BV63" s="334"/>
      <c r="BW63" s="334"/>
      <c r="BX63" s="334"/>
      <c r="BY63" s="334"/>
      <c r="BZ63" s="334"/>
      <c r="CA63" s="334"/>
      <c r="CB63" s="334"/>
      <c r="CC63" s="334"/>
      <c r="CD63" s="334"/>
      <c r="CE63" s="334"/>
      <c r="CF63" s="334"/>
      <c r="CG63" s="334"/>
      <c r="CH63" s="334"/>
      <c r="CI63" s="334"/>
      <c r="CJ63" s="334"/>
      <c r="CK63" s="334"/>
      <c r="CL63" s="334"/>
      <c r="CM63" s="334"/>
      <c r="CN63" s="334"/>
      <c r="CO63" s="334"/>
      <c r="CP63" s="334"/>
      <c r="CQ63" s="334"/>
      <c r="CR63" s="334"/>
      <c r="CS63" s="334"/>
      <c r="CT63" s="334"/>
      <c r="CU63" s="334"/>
      <c r="CV63" s="334"/>
      <c r="CW63" s="334"/>
      <c r="CX63" s="334"/>
      <c r="CY63" s="334"/>
      <c r="CZ63" s="334"/>
      <c r="DA63" s="334"/>
      <c r="DB63" s="334"/>
      <c r="DC63" s="334"/>
      <c r="DD63" s="334"/>
      <c r="DE63" s="334"/>
      <c r="DF63" s="334"/>
      <c r="DG63" s="334"/>
      <c r="DH63" s="334"/>
      <c r="DI63" s="334"/>
      <c r="DJ63" s="334"/>
      <c r="DK63" s="334"/>
      <c r="DL63" s="334"/>
      <c r="DM63" s="334"/>
      <c r="DN63" s="334"/>
      <c r="DO63" s="334"/>
      <c r="DP63" s="334"/>
      <c r="DQ63" s="334"/>
      <c r="DR63" s="334"/>
      <c r="DS63" s="334"/>
      <c r="DT63" s="334"/>
      <c r="DU63" s="334"/>
      <c r="DV63" s="334"/>
      <c r="DW63" s="334"/>
      <c r="DX63" s="334"/>
      <c r="DY63" s="334"/>
      <c r="DZ63" s="334"/>
      <c r="EA63" s="334"/>
      <c r="EB63" s="334"/>
      <c r="EC63" s="334"/>
      <c r="ED63" s="334"/>
      <c r="EE63" s="334"/>
      <c r="EF63" s="334"/>
      <c r="EG63" s="334"/>
      <c r="EH63" s="334"/>
      <c r="EI63" s="334"/>
      <c r="EJ63" s="334"/>
      <c r="EK63" s="334"/>
      <c r="EL63" s="334"/>
      <c r="EM63" s="334"/>
      <c r="EN63" s="334"/>
      <c r="EO63" s="334"/>
      <c r="EP63" s="334"/>
      <c r="EQ63" s="334"/>
      <c r="ER63" s="334"/>
      <c r="ES63" s="334"/>
      <c r="ET63" s="334"/>
      <c r="EU63" s="334"/>
      <c r="EV63" s="334"/>
      <c r="EW63" s="334"/>
      <c r="EX63" s="334"/>
      <c r="EY63" s="334"/>
      <c r="EZ63" s="334"/>
      <c r="FA63" s="334"/>
      <c r="FB63" s="334"/>
      <c r="FC63" s="334"/>
      <c r="FD63" s="334"/>
      <c r="FE63" s="334"/>
      <c r="FF63" s="334"/>
      <c r="FG63" s="334"/>
      <c r="FH63" s="334"/>
      <c r="FI63" s="334"/>
      <c r="FJ63" s="334"/>
      <c r="FK63" s="334"/>
      <c r="FL63" s="334"/>
      <c r="FM63" s="334"/>
      <c r="FN63" s="334"/>
      <c r="FO63" s="334"/>
      <c r="FP63" s="334"/>
      <c r="FQ63" s="334"/>
      <c r="FR63" s="334"/>
      <c r="FS63" s="334"/>
      <c r="FT63" s="334"/>
      <c r="FU63" s="334"/>
      <c r="FV63" s="334"/>
      <c r="FW63" s="334"/>
      <c r="FX63" s="334"/>
      <c r="FY63" s="334"/>
      <c r="FZ63" s="334"/>
      <c r="GA63" s="334"/>
      <c r="GB63" s="334"/>
      <c r="GC63" s="334"/>
      <c r="GD63" s="334"/>
      <c r="GE63" s="334"/>
      <c r="GF63" s="334"/>
      <c r="GG63" s="334"/>
      <c r="GH63" s="334"/>
      <c r="GI63" s="334"/>
      <c r="GJ63" s="334"/>
      <c r="GK63" s="334"/>
      <c r="GL63" s="334"/>
      <c r="GM63" s="334"/>
      <c r="GN63" s="334"/>
      <c r="GO63" s="334"/>
      <c r="GP63" s="334"/>
      <c r="GQ63" s="334"/>
      <c r="GR63" s="334"/>
      <c r="GS63" s="334"/>
      <c r="GT63" s="334"/>
      <c r="GU63" s="334"/>
      <c r="GV63" s="334"/>
      <c r="GW63" s="334"/>
      <c r="GX63" s="334"/>
      <c r="GY63" s="334"/>
      <c r="GZ63" s="334"/>
      <c r="HA63" s="334"/>
      <c r="HB63" s="334"/>
      <c r="HC63" s="334"/>
      <c r="HD63" s="334"/>
      <c r="HE63" s="334"/>
      <c r="HF63" s="334"/>
      <c r="HG63" s="334"/>
      <c r="HH63" s="334"/>
      <c r="HI63" s="334"/>
      <c r="HJ63" s="334"/>
      <c r="HK63" s="334"/>
      <c r="HL63" s="334"/>
      <c r="HM63" s="334"/>
      <c r="HN63" s="334"/>
      <c r="HO63" s="334"/>
      <c r="HP63" s="334"/>
      <c r="HQ63" s="334"/>
      <c r="HR63" s="334"/>
    </row>
    <row r="64" spans="1:226">
      <c r="A64" s="412"/>
      <c r="B64" s="754"/>
      <c r="C64" s="394"/>
      <c r="D64" s="395"/>
      <c r="E64" s="372"/>
      <c r="F64" s="372"/>
      <c r="G64" s="338"/>
      <c r="H64" s="338"/>
      <c r="I64" s="338"/>
      <c r="J64" s="338"/>
      <c r="L64" s="403"/>
      <c r="M64" s="403"/>
      <c r="N64" s="403"/>
      <c r="O64" s="403"/>
      <c r="P64" s="413"/>
      <c r="Q64" s="334"/>
      <c r="R64" s="334"/>
      <c r="S64" s="334"/>
      <c r="T64" s="334"/>
      <c r="U64" s="334"/>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5"/>
      <c r="BM64" s="334"/>
      <c r="BN64" s="334"/>
      <c r="BO64" s="334"/>
      <c r="BP64" s="334"/>
      <c r="BQ64" s="334"/>
      <c r="BR64" s="334"/>
      <c r="BS64" s="334"/>
      <c r="BT64" s="334"/>
      <c r="BU64" s="334"/>
      <c r="BV64" s="334"/>
      <c r="BW64" s="334"/>
      <c r="BX64" s="334"/>
      <c r="BY64" s="334"/>
      <c r="BZ64" s="334"/>
      <c r="CA64" s="334"/>
      <c r="CB64" s="334"/>
      <c r="CC64" s="334"/>
      <c r="CD64" s="334"/>
      <c r="CE64" s="334"/>
      <c r="CF64" s="334"/>
      <c r="CG64" s="334"/>
      <c r="CH64" s="334"/>
      <c r="CI64" s="334"/>
      <c r="CJ64" s="334"/>
      <c r="CK64" s="334"/>
      <c r="CL64" s="334"/>
      <c r="CM64" s="334"/>
      <c r="CN64" s="334"/>
      <c r="CO64" s="334"/>
      <c r="CP64" s="334"/>
      <c r="CQ64" s="334"/>
      <c r="CR64" s="334"/>
      <c r="CS64" s="334"/>
      <c r="CT64" s="334"/>
      <c r="CU64" s="334"/>
      <c r="CV64" s="334"/>
      <c r="CW64" s="334"/>
      <c r="CX64" s="334"/>
      <c r="CY64" s="334"/>
      <c r="CZ64" s="334"/>
      <c r="DA64" s="334"/>
      <c r="DB64" s="334"/>
      <c r="DC64" s="334"/>
      <c r="DD64" s="334"/>
      <c r="DE64" s="334"/>
      <c r="DF64" s="334"/>
      <c r="DG64" s="334"/>
      <c r="DH64" s="334"/>
      <c r="DI64" s="334"/>
      <c r="DJ64" s="334"/>
      <c r="DK64" s="334"/>
      <c r="DL64" s="334"/>
      <c r="DM64" s="334"/>
      <c r="DN64" s="334"/>
      <c r="DO64" s="334"/>
      <c r="DP64" s="334"/>
      <c r="DQ64" s="334"/>
      <c r="DR64" s="334"/>
      <c r="DS64" s="334"/>
      <c r="DT64" s="334"/>
      <c r="DU64" s="334"/>
      <c r="DV64" s="334"/>
      <c r="DW64" s="334"/>
      <c r="DX64" s="334"/>
      <c r="DY64" s="334"/>
      <c r="DZ64" s="334"/>
      <c r="EA64" s="334"/>
      <c r="EB64" s="334"/>
      <c r="EC64" s="334"/>
      <c r="ED64" s="334"/>
      <c r="EE64" s="334"/>
      <c r="EF64" s="334"/>
      <c r="EG64" s="334"/>
      <c r="EH64" s="334"/>
      <c r="EI64" s="334"/>
      <c r="EJ64" s="334"/>
      <c r="EK64" s="334"/>
      <c r="EL64" s="334"/>
      <c r="EM64" s="334"/>
      <c r="EN64" s="334"/>
      <c r="EO64" s="334"/>
      <c r="EP64" s="334"/>
      <c r="EQ64" s="334"/>
      <c r="ER64" s="334"/>
      <c r="ES64" s="334"/>
      <c r="ET64" s="334"/>
      <c r="EU64" s="334"/>
      <c r="EV64" s="334"/>
      <c r="EW64" s="334"/>
      <c r="EX64" s="334"/>
      <c r="EY64" s="334"/>
      <c r="EZ64" s="334"/>
      <c r="FA64" s="334"/>
      <c r="FB64" s="334"/>
      <c r="FC64" s="334"/>
      <c r="FD64" s="334"/>
      <c r="FE64" s="334"/>
      <c r="FF64" s="334"/>
      <c r="FG64" s="334"/>
      <c r="FH64" s="334"/>
      <c r="FI64" s="334"/>
      <c r="FJ64" s="334"/>
      <c r="FK64" s="334"/>
      <c r="FL64" s="334"/>
      <c r="FM64" s="334"/>
      <c r="FN64" s="334"/>
      <c r="FO64" s="334"/>
      <c r="FP64" s="334"/>
      <c r="FQ64" s="334"/>
      <c r="FR64" s="334"/>
      <c r="FS64" s="334"/>
      <c r="FT64" s="334"/>
      <c r="FU64" s="334"/>
      <c r="FV64" s="334"/>
      <c r="FW64" s="334"/>
      <c r="FX64" s="334"/>
      <c r="FY64" s="334"/>
      <c r="FZ64" s="334"/>
      <c r="GA64" s="334"/>
      <c r="GB64" s="334"/>
      <c r="GC64" s="334"/>
      <c r="GD64" s="334"/>
      <c r="GE64" s="334"/>
      <c r="GF64" s="334"/>
      <c r="GG64" s="334"/>
      <c r="GH64" s="334"/>
      <c r="GI64" s="334"/>
      <c r="GJ64" s="334"/>
      <c r="GK64" s="334"/>
      <c r="GL64" s="334"/>
      <c r="GM64" s="334"/>
      <c r="GN64" s="334"/>
      <c r="GO64" s="334"/>
      <c r="GP64" s="334"/>
      <c r="GQ64" s="334"/>
      <c r="GR64" s="334"/>
      <c r="GS64" s="334"/>
      <c r="GT64" s="334"/>
      <c r="GU64" s="334"/>
      <c r="GV64" s="334"/>
      <c r="GW64" s="334"/>
      <c r="GX64" s="334"/>
      <c r="GY64" s="334"/>
      <c r="GZ64" s="334"/>
      <c r="HA64" s="334"/>
      <c r="HB64" s="334"/>
      <c r="HC64" s="334"/>
      <c r="HD64" s="334"/>
      <c r="HE64" s="334"/>
      <c r="HF64" s="334"/>
      <c r="HG64" s="334"/>
      <c r="HH64" s="334"/>
      <c r="HI64" s="334"/>
      <c r="HJ64" s="334"/>
      <c r="HK64" s="334"/>
      <c r="HL64" s="334"/>
      <c r="HM64" s="334"/>
      <c r="HN64" s="334"/>
      <c r="HO64" s="334"/>
      <c r="HP64" s="334"/>
      <c r="HQ64" s="334"/>
      <c r="HR64" s="334"/>
    </row>
    <row r="65" spans="1:226">
      <c r="A65" s="412"/>
      <c r="B65" s="754"/>
      <c r="C65" s="394"/>
      <c r="D65" s="395"/>
      <c r="E65" s="372"/>
      <c r="F65" s="372"/>
      <c r="G65" s="338"/>
      <c r="H65" s="338"/>
      <c r="I65" s="338"/>
      <c r="J65" s="338"/>
      <c r="L65" s="403"/>
      <c r="M65" s="403"/>
      <c r="N65" s="403"/>
      <c r="O65" s="403"/>
      <c r="P65" s="413"/>
      <c r="Q65" s="334"/>
      <c r="R65" s="334"/>
      <c r="S65" s="334"/>
      <c r="T65" s="334"/>
      <c r="U65" s="334"/>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4"/>
      <c r="BI65" s="334"/>
      <c r="BJ65" s="334"/>
      <c r="BK65" s="334"/>
      <c r="BL65" s="335"/>
      <c r="BM65" s="334"/>
      <c r="BN65" s="334"/>
      <c r="BO65" s="334"/>
      <c r="BP65" s="334"/>
      <c r="BQ65" s="334"/>
      <c r="BR65" s="334"/>
      <c r="BS65" s="334"/>
      <c r="BT65" s="334"/>
      <c r="BU65" s="334"/>
      <c r="BV65" s="334"/>
      <c r="BW65" s="334"/>
      <c r="BX65" s="334"/>
      <c r="BY65" s="334"/>
      <c r="BZ65" s="334"/>
      <c r="CA65" s="334"/>
      <c r="CB65" s="334"/>
      <c r="CC65" s="334"/>
      <c r="CD65" s="334"/>
      <c r="CE65" s="334"/>
      <c r="CF65" s="334"/>
      <c r="CG65" s="334"/>
      <c r="CH65" s="334"/>
      <c r="CI65" s="334"/>
      <c r="CJ65" s="334"/>
      <c r="CK65" s="334"/>
      <c r="CL65" s="334"/>
      <c r="CM65" s="334"/>
      <c r="CN65" s="334"/>
      <c r="CO65" s="334"/>
      <c r="CP65" s="334"/>
      <c r="CQ65" s="334"/>
      <c r="CR65" s="334"/>
      <c r="CS65" s="334"/>
      <c r="CT65" s="334"/>
      <c r="CU65" s="334"/>
      <c r="CV65" s="334"/>
      <c r="CW65" s="334"/>
      <c r="CX65" s="334"/>
      <c r="CY65" s="334"/>
      <c r="CZ65" s="334"/>
      <c r="DA65" s="334"/>
      <c r="DB65" s="334"/>
      <c r="DC65" s="334"/>
      <c r="DD65" s="334"/>
      <c r="DE65" s="334"/>
      <c r="DF65" s="334"/>
      <c r="DG65" s="334"/>
      <c r="DH65" s="334"/>
      <c r="DI65" s="334"/>
      <c r="DJ65" s="334"/>
      <c r="DK65" s="334"/>
      <c r="DL65" s="334"/>
      <c r="DM65" s="334"/>
      <c r="DN65" s="334"/>
      <c r="DO65" s="334"/>
      <c r="DP65" s="334"/>
      <c r="DQ65" s="334"/>
      <c r="DR65" s="334"/>
      <c r="DS65" s="334"/>
      <c r="DT65" s="334"/>
      <c r="DU65" s="334"/>
      <c r="DV65" s="334"/>
      <c r="DW65" s="334"/>
      <c r="DX65" s="334"/>
      <c r="DY65" s="334"/>
      <c r="DZ65" s="334"/>
      <c r="EA65" s="334"/>
      <c r="EB65" s="334"/>
      <c r="EC65" s="334"/>
      <c r="ED65" s="334"/>
      <c r="EE65" s="334"/>
      <c r="EF65" s="334"/>
      <c r="EG65" s="334"/>
      <c r="EH65" s="334"/>
      <c r="EI65" s="334"/>
      <c r="EJ65" s="334"/>
      <c r="EK65" s="334"/>
      <c r="EL65" s="334"/>
      <c r="EM65" s="334"/>
      <c r="EN65" s="334"/>
      <c r="EO65" s="334"/>
      <c r="EP65" s="334"/>
      <c r="EQ65" s="334"/>
      <c r="ER65" s="334"/>
      <c r="ES65" s="334"/>
      <c r="ET65" s="334"/>
      <c r="EU65" s="334"/>
      <c r="EV65" s="334"/>
      <c r="EW65" s="334"/>
      <c r="EX65" s="334"/>
      <c r="EY65" s="334"/>
      <c r="EZ65" s="334"/>
      <c r="FA65" s="334"/>
      <c r="FB65" s="334"/>
      <c r="FC65" s="334"/>
      <c r="FD65" s="334"/>
      <c r="FE65" s="334"/>
      <c r="FF65" s="334"/>
      <c r="FG65" s="334"/>
      <c r="FH65" s="334"/>
      <c r="FI65" s="334"/>
      <c r="FJ65" s="334"/>
      <c r="FK65" s="334"/>
      <c r="FL65" s="334"/>
      <c r="FM65" s="334"/>
      <c r="FN65" s="334"/>
      <c r="FO65" s="334"/>
      <c r="FP65" s="334"/>
      <c r="FQ65" s="334"/>
      <c r="FR65" s="334"/>
      <c r="FS65" s="334"/>
      <c r="FT65" s="334"/>
      <c r="FU65" s="334"/>
      <c r="FV65" s="334"/>
      <c r="FW65" s="334"/>
      <c r="FX65" s="334"/>
      <c r="FY65" s="334"/>
      <c r="FZ65" s="334"/>
      <c r="GA65" s="334"/>
      <c r="GB65" s="334"/>
      <c r="GC65" s="334"/>
      <c r="GD65" s="334"/>
      <c r="GE65" s="334"/>
      <c r="GF65" s="334"/>
      <c r="GG65" s="334"/>
      <c r="GH65" s="334"/>
      <c r="GI65" s="334"/>
      <c r="GJ65" s="334"/>
      <c r="GK65" s="334"/>
      <c r="GL65" s="334"/>
      <c r="GM65" s="334"/>
      <c r="GN65" s="334"/>
      <c r="GO65" s="334"/>
      <c r="GP65" s="334"/>
      <c r="GQ65" s="334"/>
      <c r="GR65" s="334"/>
      <c r="GS65" s="334"/>
      <c r="GT65" s="334"/>
      <c r="GU65" s="334"/>
      <c r="GV65" s="334"/>
      <c r="GW65" s="334"/>
      <c r="GX65" s="334"/>
      <c r="GY65" s="334"/>
      <c r="GZ65" s="334"/>
      <c r="HA65" s="334"/>
      <c r="HB65" s="334"/>
      <c r="HC65" s="334"/>
      <c r="HD65" s="334"/>
      <c r="HE65" s="334"/>
      <c r="HF65" s="334"/>
      <c r="HG65" s="334"/>
      <c r="HH65" s="334"/>
      <c r="HI65" s="334"/>
      <c r="HJ65" s="334"/>
      <c r="HK65" s="334"/>
      <c r="HL65" s="334"/>
      <c r="HM65" s="334"/>
      <c r="HN65" s="334"/>
      <c r="HO65" s="334"/>
      <c r="HP65" s="334"/>
      <c r="HQ65" s="334"/>
      <c r="HR65" s="334"/>
    </row>
    <row r="66" spans="1:226">
      <c r="A66" s="412"/>
      <c r="B66" s="754"/>
      <c r="C66" s="394"/>
      <c r="D66" s="395"/>
      <c r="E66" s="372"/>
      <c r="F66" s="372"/>
      <c r="G66" s="338"/>
      <c r="H66" s="338"/>
      <c r="I66" s="338"/>
      <c r="J66" s="338"/>
      <c r="L66" s="403"/>
      <c r="M66" s="403"/>
      <c r="N66" s="403"/>
      <c r="O66" s="403"/>
      <c r="P66" s="413"/>
      <c r="Q66" s="334"/>
      <c r="R66" s="334"/>
      <c r="S66" s="334"/>
      <c r="T66" s="334"/>
      <c r="U66" s="334"/>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5"/>
      <c r="BM66" s="334"/>
      <c r="BN66" s="334"/>
      <c r="BO66" s="334"/>
      <c r="BP66" s="334"/>
      <c r="BQ66" s="334"/>
      <c r="BR66" s="334"/>
      <c r="BS66" s="334"/>
      <c r="BT66" s="334"/>
      <c r="BU66" s="334"/>
      <c r="BV66" s="334"/>
      <c r="BW66" s="334"/>
      <c r="BX66" s="334"/>
      <c r="BY66" s="334"/>
      <c r="BZ66" s="334"/>
      <c r="CA66" s="334"/>
      <c r="CB66" s="334"/>
      <c r="CC66" s="334"/>
      <c r="CD66" s="334"/>
      <c r="CE66" s="334"/>
      <c r="CF66" s="334"/>
      <c r="CG66" s="334"/>
      <c r="CH66" s="334"/>
      <c r="CI66" s="334"/>
      <c r="CJ66" s="334"/>
      <c r="CK66" s="334"/>
      <c r="CL66" s="334"/>
      <c r="CM66" s="334"/>
      <c r="CN66" s="334"/>
      <c r="CO66" s="334"/>
      <c r="CP66" s="334"/>
      <c r="CQ66" s="334"/>
      <c r="CR66" s="334"/>
      <c r="CS66" s="334"/>
      <c r="CT66" s="334"/>
      <c r="CU66" s="334"/>
      <c r="CV66" s="334"/>
      <c r="CW66" s="334"/>
      <c r="CX66" s="334"/>
      <c r="CY66" s="334"/>
      <c r="CZ66" s="334"/>
      <c r="DA66" s="334"/>
      <c r="DB66" s="334"/>
      <c r="DC66" s="334"/>
      <c r="DD66" s="334"/>
      <c r="DE66" s="334"/>
      <c r="DF66" s="334"/>
      <c r="DG66" s="334"/>
      <c r="DH66" s="334"/>
      <c r="DI66" s="334"/>
      <c r="DJ66" s="334"/>
      <c r="DK66" s="334"/>
      <c r="DL66" s="334"/>
      <c r="DM66" s="334"/>
      <c r="DN66" s="334"/>
      <c r="DO66" s="334"/>
      <c r="DP66" s="334"/>
      <c r="DQ66" s="334"/>
      <c r="DR66" s="334"/>
      <c r="DS66" s="334"/>
      <c r="DT66" s="334"/>
      <c r="DU66" s="334"/>
      <c r="DV66" s="334"/>
      <c r="DW66" s="334"/>
      <c r="DX66" s="334"/>
      <c r="DY66" s="334"/>
      <c r="DZ66" s="334"/>
      <c r="EA66" s="334"/>
      <c r="EB66" s="334"/>
      <c r="EC66" s="334"/>
      <c r="ED66" s="334"/>
      <c r="EE66" s="334"/>
      <c r="EF66" s="334"/>
      <c r="EG66" s="334"/>
      <c r="EH66" s="334"/>
      <c r="EI66" s="334"/>
      <c r="EJ66" s="334"/>
      <c r="EK66" s="334"/>
      <c r="EL66" s="334"/>
      <c r="EM66" s="334"/>
      <c r="EN66" s="334"/>
      <c r="EO66" s="334"/>
      <c r="EP66" s="334"/>
      <c r="EQ66" s="334"/>
      <c r="ER66" s="334"/>
      <c r="ES66" s="334"/>
      <c r="ET66" s="334"/>
      <c r="EU66" s="334"/>
      <c r="EV66" s="334"/>
      <c r="EW66" s="334"/>
      <c r="EX66" s="334"/>
      <c r="EY66" s="334"/>
      <c r="EZ66" s="334"/>
      <c r="FA66" s="334"/>
      <c r="FB66" s="334"/>
      <c r="FC66" s="334"/>
      <c r="FD66" s="334"/>
      <c r="FE66" s="334"/>
      <c r="FF66" s="334"/>
      <c r="FG66" s="334"/>
      <c r="FH66" s="334"/>
      <c r="FI66" s="334"/>
      <c r="FJ66" s="334"/>
      <c r="FK66" s="334"/>
      <c r="FL66" s="334"/>
      <c r="FM66" s="334"/>
      <c r="FN66" s="334"/>
      <c r="FO66" s="334"/>
      <c r="FP66" s="334"/>
      <c r="FQ66" s="334"/>
      <c r="FR66" s="334"/>
      <c r="FS66" s="334"/>
      <c r="FT66" s="334"/>
      <c r="FU66" s="334"/>
      <c r="FV66" s="334"/>
      <c r="FW66" s="334"/>
      <c r="FX66" s="334"/>
      <c r="FY66" s="334"/>
      <c r="FZ66" s="334"/>
      <c r="GA66" s="334"/>
      <c r="GB66" s="334"/>
      <c r="GC66" s="334"/>
      <c r="GD66" s="334"/>
      <c r="GE66" s="334"/>
      <c r="GF66" s="334"/>
      <c r="GG66" s="334"/>
      <c r="GH66" s="334"/>
      <c r="GI66" s="334"/>
      <c r="GJ66" s="334"/>
      <c r="GK66" s="334"/>
      <c r="GL66" s="334"/>
      <c r="GM66" s="334"/>
      <c r="GN66" s="334"/>
      <c r="GO66" s="334"/>
      <c r="GP66" s="334"/>
      <c r="GQ66" s="334"/>
      <c r="GR66" s="334"/>
      <c r="GS66" s="334"/>
      <c r="GT66" s="334"/>
      <c r="GU66" s="334"/>
      <c r="GV66" s="334"/>
      <c r="GW66" s="334"/>
      <c r="GX66" s="334"/>
      <c r="GY66" s="334"/>
      <c r="GZ66" s="334"/>
      <c r="HA66" s="334"/>
      <c r="HB66" s="334"/>
      <c r="HC66" s="334"/>
      <c r="HD66" s="334"/>
      <c r="HE66" s="334"/>
      <c r="HF66" s="334"/>
      <c r="HG66" s="334"/>
      <c r="HH66" s="334"/>
      <c r="HI66" s="334"/>
      <c r="HJ66" s="334"/>
      <c r="HK66" s="334"/>
      <c r="HL66" s="334"/>
      <c r="HM66" s="334"/>
      <c r="HN66" s="334"/>
      <c r="HO66" s="334"/>
      <c r="HP66" s="334"/>
      <c r="HQ66" s="334"/>
      <c r="HR66" s="334"/>
    </row>
    <row r="67" spans="1:226">
      <c r="A67" s="412"/>
      <c r="B67" s="754"/>
      <c r="C67" s="394"/>
      <c r="D67" s="395"/>
      <c r="E67" s="372"/>
      <c r="F67" s="372"/>
      <c r="G67" s="338"/>
      <c r="H67" s="338"/>
      <c r="I67" s="338"/>
      <c r="J67" s="338"/>
      <c r="L67" s="403"/>
      <c r="M67" s="403"/>
      <c r="N67" s="403"/>
      <c r="O67" s="403"/>
      <c r="P67" s="413"/>
      <c r="Q67" s="334"/>
      <c r="R67" s="334"/>
      <c r="S67" s="334"/>
      <c r="T67" s="334"/>
      <c r="U67" s="334"/>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4"/>
      <c r="BI67" s="334"/>
      <c r="BJ67" s="334"/>
      <c r="BK67" s="334"/>
      <c r="BL67" s="335"/>
      <c r="BM67" s="334"/>
      <c r="BN67" s="334"/>
      <c r="BO67" s="334"/>
      <c r="BP67" s="334"/>
      <c r="BQ67" s="334"/>
      <c r="BR67" s="334"/>
      <c r="BS67" s="334"/>
      <c r="BT67" s="334"/>
      <c r="BU67" s="334"/>
      <c r="BV67" s="334"/>
      <c r="BW67" s="334"/>
      <c r="BX67" s="334"/>
      <c r="BY67" s="334"/>
      <c r="BZ67" s="334"/>
      <c r="CA67" s="334"/>
      <c r="CB67" s="334"/>
      <c r="CC67" s="334"/>
      <c r="CD67" s="334"/>
      <c r="CE67" s="334"/>
      <c r="CF67" s="334"/>
      <c r="CG67" s="334"/>
      <c r="CH67" s="334"/>
      <c r="CI67" s="334"/>
      <c r="CJ67" s="334"/>
      <c r="CK67" s="334"/>
      <c r="CL67" s="334"/>
      <c r="CM67" s="334"/>
      <c r="CN67" s="334"/>
      <c r="CO67" s="334"/>
      <c r="CP67" s="334"/>
      <c r="CQ67" s="334"/>
      <c r="CR67" s="334"/>
      <c r="CS67" s="334"/>
      <c r="CT67" s="334"/>
      <c r="CU67" s="334"/>
      <c r="CV67" s="334"/>
      <c r="CW67" s="334"/>
      <c r="CX67" s="334"/>
      <c r="CY67" s="334"/>
      <c r="CZ67" s="334"/>
      <c r="DA67" s="334"/>
      <c r="DB67" s="334"/>
      <c r="DC67" s="334"/>
      <c r="DD67" s="334"/>
      <c r="DE67" s="334"/>
      <c r="DF67" s="334"/>
      <c r="DG67" s="334"/>
      <c r="DH67" s="334"/>
      <c r="DI67" s="334"/>
      <c r="DJ67" s="334"/>
      <c r="DK67" s="334"/>
      <c r="DL67" s="334"/>
      <c r="DM67" s="334"/>
      <c r="DN67" s="334"/>
      <c r="DO67" s="334"/>
      <c r="DP67" s="334"/>
      <c r="DQ67" s="334"/>
      <c r="DR67" s="334"/>
      <c r="DS67" s="334"/>
      <c r="DT67" s="334"/>
      <c r="DU67" s="334"/>
      <c r="DV67" s="334"/>
      <c r="DW67" s="334"/>
      <c r="DX67" s="334"/>
      <c r="DY67" s="334"/>
      <c r="DZ67" s="334"/>
      <c r="EA67" s="334"/>
      <c r="EB67" s="334"/>
      <c r="EC67" s="334"/>
      <c r="ED67" s="334"/>
      <c r="EE67" s="334"/>
      <c r="EF67" s="334"/>
      <c r="EG67" s="334"/>
      <c r="EH67" s="334"/>
      <c r="EI67" s="334"/>
      <c r="EJ67" s="334"/>
      <c r="EK67" s="334"/>
      <c r="EL67" s="334"/>
      <c r="EM67" s="334"/>
      <c r="EN67" s="334"/>
      <c r="EO67" s="334"/>
      <c r="EP67" s="334"/>
      <c r="EQ67" s="334"/>
      <c r="ER67" s="334"/>
      <c r="ES67" s="334"/>
      <c r="ET67" s="334"/>
      <c r="EU67" s="334"/>
      <c r="EV67" s="334"/>
      <c r="EW67" s="334"/>
      <c r="EX67" s="334"/>
      <c r="EY67" s="334"/>
      <c r="EZ67" s="334"/>
      <c r="FA67" s="334"/>
      <c r="FB67" s="334"/>
      <c r="FC67" s="334"/>
      <c r="FD67" s="334"/>
      <c r="FE67" s="334"/>
      <c r="FF67" s="334"/>
      <c r="FG67" s="334"/>
      <c r="FH67" s="334"/>
      <c r="FI67" s="334"/>
      <c r="FJ67" s="334"/>
      <c r="FK67" s="334"/>
      <c r="FL67" s="334"/>
      <c r="FM67" s="334"/>
      <c r="FN67" s="334"/>
      <c r="FO67" s="334"/>
      <c r="FP67" s="334"/>
      <c r="FQ67" s="334"/>
      <c r="FR67" s="334"/>
      <c r="FS67" s="334"/>
      <c r="FT67" s="334"/>
      <c r="FU67" s="334"/>
      <c r="FV67" s="334"/>
      <c r="FW67" s="334"/>
      <c r="FX67" s="334"/>
      <c r="FY67" s="334"/>
      <c r="FZ67" s="334"/>
      <c r="GA67" s="334"/>
      <c r="GB67" s="334"/>
      <c r="GC67" s="334"/>
      <c r="GD67" s="334"/>
      <c r="GE67" s="334"/>
      <c r="GF67" s="334"/>
      <c r="GG67" s="334"/>
      <c r="GH67" s="334"/>
      <c r="GI67" s="334"/>
      <c r="GJ67" s="334"/>
      <c r="GK67" s="334"/>
      <c r="GL67" s="334"/>
      <c r="GM67" s="334"/>
      <c r="GN67" s="334"/>
      <c r="GO67" s="334"/>
      <c r="GP67" s="334"/>
      <c r="GQ67" s="334"/>
      <c r="GR67" s="334"/>
      <c r="GS67" s="334"/>
      <c r="GT67" s="334"/>
      <c r="GU67" s="334"/>
      <c r="GV67" s="334"/>
      <c r="GW67" s="334"/>
      <c r="GX67" s="334"/>
      <c r="GY67" s="334"/>
      <c r="GZ67" s="334"/>
      <c r="HA67" s="334"/>
      <c r="HB67" s="334"/>
      <c r="HC67" s="334"/>
      <c r="HD67" s="334"/>
      <c r="HE67" s="334"/>
      <c r="HF67" s="334"/>
      <c r="HG67" s="334"/>
      <c r="HH67" s="334"/>
      <c r="HI67" s="334"/>
      <c r="HJ67" s="334"/>
      <c r="HK67" s="334"/>
      <c r="HL67" s="334"/>
      <c r="HM67" s="334"/>
      <c r="HN67" s="334"/>
      <c r="HO67" s="334"/>
      <c r="HP67" s="334"/>
      <c r="HQ67" s="334"/>
      <c r="HR67" s="334"/>
    </row>
    <row r="68" spans="1:226">
      <c r="A68" s="412"/>
      <c r="B68" s="754"/>
      <c r="C68" s="394"/>
      <c r="D68" s="395"/>
      <c r="E68" s="372"/>
      <c r="F68" s="372"/>
      <c r="G68" s="338"/>
      <c r="H68" s="338"/>
      <c r="I68" s="338"/>
      <c r="J68" s="338"/>
      <c r="L68" s="403"/>
      <c r="M68" s="403"/>
      <c r="N68" s="403"/>
      <c r="O68" s="403"/>
      <c r="P68" s="413"/>
      <c r="Q68" s="334"/>
      <c r="R68" s="334"/>
      <c r="S68" s="334"/>
      <c r="T68" s="334"/>
      <c r="U68" s="334"/>
      <c r="V68" s="334"/>
      <c r="W68" s="334"/>
      <c r="X68" s="334"/>
      <c r="Y68" s="334"/>
      <c r="Z68" s="334"/>
      <c r="AA68" s="334"/>
      <c r="AB68" s="334"/>
      <c r="AC68" s="334"/>
      <c r="AD68" s="334"/>
      <c r="AE68" s="334"/>
      <c r="AF68" s="334"/>
      <c r="AG68" s="334"/>
      <c r="AH68" s="334"/>
      <c r="AI68" s="334"/>
      <c r="AJ68" s="334"/>
      <c r="AK68" s="334"/>
      <c r="AL68" s="334"/>
      <c r="AM68" s="334"/>
      <c r="AN68" s="334"/>
      <c r="AO68" s="334"/>
      <c r="AP68" s="334"/>
      <c r="AQ68" s="334"/>
      <c r="AR68" s="334"/>
      <c r="AS68" s="334"/>
      <c r="AT68" s="334"/>
      <c r="AU68" s="334"/>
      <c r="AV68" s="334"/>
      <c r="AW68" s="334"/>
      <c r="AX68" s="334"/>
      <c r="AY68" s="334"/>
      <c r="AZ68" s="334"/>
      <c r="BA68" s="334"/>
      <c r="BB68" s="334"/>
      <c r="BC68" s="334"/>
      <c r="BD68" s="334"/>
      <c r="BE68" s="334"/>
      <c r="BF68" s="334"/>
      <c r="BG68" s="334"/>
      <c r="BH68" s="334"/>
      <c r="BI68" s="334"/>
      <c r="BJ68" s="334"/>
      <c r="BK68" s="334"/>
      <c r="BL68" s="335"/>
      <c r="BM68" s="334"/>
      <c r="BN68" s="334"/>
      <c r="BO68" s="334"/>
      <c r="BP68" s="334"/>
      <c r="BQ68" s="334"/>
      <c r="BR68" s="334"/>
      <c r="BS68" s="334"/>
      <c r="BT68" s="334"/>
      <c r="BU68" s="334"/>
      <c r="BV68" s="334"/>
      <c r="BW68" s="334"/>
      <c r="BX68" s="334"/>
      <c r="BY68" s="334"/>
      <c r="BZ68" s="334"/>
      <c r="CA68" s="334"/>
      <c r="CB68" s="334"/>
      <c r="CC68" s="334"/>
      <c r="CD68" s="334"/>
      <c r="CE68" s="334"/>
      <c r="CF68" s="334"/>
      <c r="CG68" s="334"/>
      <c r="CH68" s="334"/>
      <c r="CI68" s="334"/>
      <c r="CJ68" s="334"/>
      <c r="CK68" s="334"/>
      <c r="CL68" s="334"/>
      <c r="CM68" s="334"/>
      <c r="CN68" s="334"/>
      <c r="CO68" s="334"/>
      <c r="CP68" s="334"/>
      <c r="CQ68" s="334"/>
      <c r="CR68" s="334"/>
      <c r="CS68" s="334"/>
      <c r="CT68" s="334"/>
      <c r="CU68" s="334"/>
      <c r="CV68" s="334"/>
      <c r="CW68" s="334"/>
      <c r="CX68" s="334"/>
      <c r="CY68" s="334"/>
      <c r="CZ68" s="334"/>
      <c r="DA68" s="334"/>
      <c r="DB68" s="334"/>
      <c r="DC68" s="334"/>
      <c r="DD68" s="334"/>
      <c r="DE68" s="334"/>
      <c r="DF68" s="334"/>
      <c r="DG68" s="334"/>
      <c r="DH68" s="334"/>
      <c r="DI68" s="334"/>
      <c r="DJ68" s="334"/>
      <c r="DK68" s="334"/>
      <c r="DL68" s="334"/>
      <c r="DM68" s="334"/>
      <c r="DN68" s="334"/>
      <c r="DO68" s="334"/>
      <c r="DP68" s="334"/>
      <c r="DQ68" s="334"/>
      <c r="DR68" s="334"/>
      <c r="DS68" s="334"/>
      <c r="DT68" s="334"/>
      <c r="DU68" s="334"/>
      <c r="DV68" s="334"/>
      <c r="DW68" s="334"/>
      <c r="DX68" s="334"/>
      <c r="DY68" s="334"/>
      <c r="DZ68" s="334"/>
      <c r="EA68" s="334"/>
      <c r="EB68" s="334"/>
      <c r="EC68" s="334"/>
      <c r="ED68" s="334"/>
      <c r="EE68" s="334"/>
      <c r="EF68" s="334"/>
      <c r="EG68" s="334"/>
      <c r="EH68" s="334"/>
      <c r="EI68" s="334"/>
      <c r="EJ68" s="334"/>
      <c r="EK68" s="334"/>
      <c r="EL68" s="334"/>
      <c r="EM68" s="334"/>
      <c r="EN68" s="334"/>
      <c r="EO68" s="334"/>
      <c r="EP68" s="334"/>
      <c r="EQ68" s="334"/>
      <c r="ER68" s="334"/>
      <c r="ES68" s="334"/>
      <c r="ET68" s="334"/>
      <c r="EU68" s="334"/>
      <c r="EV68" s="334"/>
      <c r="EW68" s="334"/>
      <c r="EX68" s="334"/>
      <c r="EY68" s="334"/>
      <c r="EZ68" s="334"/>
      <c r="FA68" s="334"/>
      <c r="FB68" s="334"/>
      <c r="FC68" s="334"/>
      <c r="FD68" s="334"/>
      <c r="FE68" s="334"/>
      <c r="FF68" s="334"/>
      <c r="FG68" s="334"/>
      <c r="FH68" s="334"/>
      <c r="FI68" s="334"/>
      <c r="FJ68" s="334"/>
      <c r="FK68" s="334"/>
      <c r="FL68" s="334"/>
      <c r="FM68" s="334"/>
      <c r="FN68" s="334"/>
      <c r="FO68" s="334"/>
      <c r="FP68" s="334"/>
      <c r="FQ68" s="334"/>
      <c r="FR68" s="334"/>
      <c r="FS68" s="334"/>
      <c r="FT68" s="334"/>
      <c r="FU68" s="334"/>
      <c r="FV68" s="334"/>
      <c r="FW68" s="334"/>
      <c r="FX68" s="334"/>
      <c r="FY68" s="334"/>
      <c r="FZ68" s="334"/>
      <c r="GA68" s="334"/>
      <c r="GB68" s="334"/>
      <c r="GC68" s="334"/>
      <c r="GD68" s="334"/>
      <c r="GE68" s="334"/>
      <c r="GF68" s="334"/>
      <c r="GG68" s="334"/>
      <c r="GH68" s="334"/>
      <c r="GI68" s="334"/>
      <c r="GJ68" s="334"/>
      <c r="GK68" s="334"/>
      <c r="GL68" s="334"/>
      <c r="GM68" s="334"/>
      <c r="GN68" s="334"/>
      <c r="GO68" s="334"/>
      <c r="GP68" s="334"/>
      <c r="GQ68" s="334"/>
      <c r="GR68" s="334"/>
      <c r="GS68" s="334"/>
      <c r="GT68" s="334"/>
      <c r="GU68" s="334"/>
      <c r="GV68" s="334"/>
      <c r="GW68" s="334"/>
      <c r="GX68" s="334"/>
      <c r="GY68" s="334"/>
      <c r="GZ68" s="334"/>
      <c r="HA68" s="334"/>
      <c r="HB68" s="334"/>
      <c r="HC68" s="334"/>
      <c r="HD68" s="334"/>
      <c r="HE68" s="334"/>
      <c r="HF68" s="334"/>
      <c r="HG68" s="334"/>
      <c r="HH68" s="334"/>
      <c r="HI68" s="334"/>
      <c r="HJ68" s="334"/>
      <c r="HK68" s="334"/>
      <c r="HL68" s="334"/>
      <c r="HM68" s="334"/>
      <c r="HN68" s="334"/>
      <c r="HO68" s="334"/>
      <c r="HP68" s="334"/>
      <c r="HQ68" s="334"/>
      <c r="HR68" s="334"/>
    </row>
    <row r="69" spans="1:226" s="355" customFormat="1">
      <c r="A69" s="412"/>
      <c r="B69" s="754"/>
      <c r="C69" s="394"/>
      <c r="D69" s="395"/>
      <c r="E69" s="372"/>
      <c r="F69" s="372"/>
      <c r="G69" s="338"/>
      <c r="H69" s="340"/>
      <c r="I69" s="340"/>
      <c r="J69" s="338"/>
      <c r="L69" s="403"/>
      <c r="M69" s="403"/>
      <c r="N69" s="403"/>
      <c r="O69" s="403"/>
      <c r="P69" s="413"/>
      <c r="Q69" s="334"/>
      <c r="R69" s="334"/>
      <c r="S69" s="334"/>
      <c r="T69" s="334"/>
      <c r="U69" s="334"/>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4"/>
      <c r="BI69" s="334"/>
      <c r="BJ69" s="334"/>
      <c r="BK69" s="334"/>
      <c r="BL69" s="335"/>
      <c r="BM69" s="334"/>
      <c r="BN69" s="334"/>
      <c r="BO69" s="334"/>
      <c r="BP69" s="334"/>
      <c r="BQ69" s="334"/>
      <c r="BR69" s="334"/>
      <c r="BS69" s="334"/>
      <c r="BT69" s="334"/>
      <c r="BU69" s="334"/>
      <c r="BV69" s="334"/>
      <c r="BW69" s="334"/>
      <c r="BX69" s="334"/>
      <c r="BY69" s="334"/>
      <c r="BZ69" s="334"/>
      <c r="CA69" s="334"/>
      <c r="CB69" s="334"/>
      <c r="CC69" s="334"/>
      <c r="CD69" s="334"/>
      <c r="CE69" s="334"/>
      <c r="CF69" s="334"/>
      <c r="CG69" s="334"/>
      <c r="CH69" s="334"/>
      <c r="CI69" s="334"/>
      <c r="CJ69" s="334"/>
      <c r="CK69" s="334"/>
      <c r="CL69" s="334"/>
      <c r="CM69" s="334"/>
      <c r="CN69" s="334"/>
      <c r="CO69" s="334"/>
      <c r="CP69" s="334"/>
      <c r="CQ69" s="334"/>
      <c r="CR69" s="334"/>
      <c r="CS69" s="334"/>
      <c r="CT69" s="334"/>
      <c r="CU69" s="334"/>
      <c r="CV69" s="334"/>
      <c r="CW69" s="334"/>
      <c r="CX69" s="334"/>
      <c r="CY69" s="334"/>
      <c r="CZ69" s="334"/>
      <c r="DA69" s="334"/>
      <c r="DB69" s="334"/>
      <c r="DC69" s="334"/>
      <c r="DD69" s="334"/>
      <c r="DE69" s="334"/>
      <c r="DF69" s="334"/>
      <c r="DG69" s="334"/>
      <c r="DH69" s="334"/>
      <c r="DI69" s="334"/>
      <c r="DJ69" s="334"/>
      <c r="DK69" s="334"/>
      <c r="DL69" s="334"/>
      <c r="DM69" s="334"/>
      <c r="DN69" s="334"/>
      <c r="DO69" s="334"/>
      <c r="DP69" s="334"/>
      <c r="DQ69" s="334"/>
      <c r="DR69" s="334"/>
      <c r="DS69" s="334"/>
      <c r="DT69" s="334"/>
      <c r="DU69" s="334"/>
      <c r="DV69" s="334"/>
      <c r="DW69" s="334"/>
      <c r="DX69" s="334"/>
      <c r="DY69" s="334"/>
      <c r="DZ69" s="334"/>
      <c r="EA69" s="334"/>
      <c r="EB69" s="334"/>
      <c r="EC69" s="334"/>
      <c r="ED69" s="334"/>
      <c r="EE69" s="334"/>
      <c r="EF69" s="334"/>
      <c r="EG69" s="334"/>
      <c r="EH69" s="334"/>
      <c r="EI69" s="334"/>
      <c r="EJ69" s="334"/>
      <c r="EK69" s="334"/>
      <c r="EL69" s="334"/>
      <c r="EM69" s="334"/>
      <c r="EN69" s="334"/>
      <c r="EO69" s="334"/>
      <c r="EP69" s="334"/>
      <c r="EQ69" s="334"/>
      <c r="ER69" s="334"/>
      <c r="ES69" s="334"/>
      <c r="ET69" s="334"/>
      <c r="EU69" s="334"/>
      <c r="EV69" s="334"/>
      <c r="EW69" s="334"/>
      <c r="EX69" s="334"/>
      <c r="EY69" s="334"/>
      <c r="EZ69" s="334"/>
      <c r="FA69" s="334"/>
      <c r="FB69" s="334"/>
      <c r="FC69" s="334"/>
      <c r="FD69" s="334"/>
      <c r="FE69" s="334"/>
      <c r="FF69" s="334"/>
      <c r="FG69" s="334"/>
      <c r="FH69" s="334"/>
      <c r="FI69" s="334"/>
      <c r="FJ69" s="334"/>
      <c r="FK69" s="334"/>
      <c r="FL69" s="334"/>
      <c r="FM69" s="334"/>
      <c r="FN69" s="334"/>
      <c r="FO69" s="334"/>
      <c r="FP69" s="334"/>
      <c r="FQ69" s="334"/>
      <c r="FR69" s="334"/>
      <c r="FS69" s="334"/>
      <c r="FT69" s="334"/>
      <c r="FU69" s="334"/>
      <c r="FV69" s="334"/>
      <c r="FW69" s="334"/>
      <c r="FX69" s="334"/>
      <c r="FY69" s="334"/>
      <c r="FZ69" s="334"/>
      <c r="GA69" s="334"/>
      <c r="GB69" s="334"/>
      <c r="GC69" s="334"/>
      <c r="GD69" s="334"/>
      <c r="GE69" s="334"/>
      <c r="GF69" s="334"/>
      <c r="GG69" s="334"/>
      <c r="GH69" s="334"/>
      <c r="GI69" s="334"/>
      <c r="GJ69" s="334"/>
      <c r="GK69" s="334"/>
      <c r="GL69" s="334"/>
      <c r="GM69" s="334"/>
      <c r="GN69" s="334"/>
      <c r="GO69" s="334"/>
      <c r="GP69" s="334"/>
      <c r="GQ69" s="334"/>
      <c r="GR69" s="334"/>
      <c r="GS69" s="334"/>
      <c r="GT69" s="334"/>
      <c r="GU69" s="334"/>
      <c r="GV69" s="334"/>
      <c r="GW69" s="334"/>
      <c r="GX69" s="334"/>
      <c r="GY69" s="334"/>
      <c r="GZ69" s="334"/>
      <c r="HA69" s="334"/>
      <c r="HB69" s="334"/>
      <c r="HC69" s="334"/>
      <c r="HD69" s="334"/>
      <c r="HE69" s="334"/>
      <c r="HF69" s="334"/>
      <c r="HG69" s="334"/>
      <c r="HH69" s="334"/>
      <c r="HI69" s="334"/>
      <c r="HJ69" s="334"/>
      <c r="HK69" s="334"/>
      <c r="HL69" s="334"/>
      <c r="HM69" s="334"/>
      <c r="HN69" s="334"/>
      <c r="HO69" s="334"/>
      <c r="HP69" s="334"/>
      <c r="HQ69" s="334"/>
      <c r="HR69" s="334"/>
    </row>
    <row r="70" spans="1:226" s="334" customFormat="1">
      <c r="A70" s="412"/>
      <c r="B70" s="754"/>
      <c r="C70" s="396" t="s">
        <v>2374</v>
      </c>
      <c r="D70" s="397">
        <f>IF(C23=TRUE,0,SUM(D41:D69))</f>
        <v>0</v>
      </c>
      <c r="E70" s="753" t="s">
        <v>2375</v>
      </c>
      <c r="F70" s="753"/>
      <c r="G70" s="338"/>
      <c r="H70" s="338"/>
      <c r="I70" s="338"/>
      <c r="J70" s="338"/>
      <c r="K70" s="338"/>
      <c r="L70" s="403"/>
      <c r="M70" s="403"/>
      <c r="N70" s="403"/>
      <c r="O70" s="403"/>
      <c r="P70" s="413"/>
      <c r="BM70" s="335"/>
    </row>
    <row r="71" spans="1:226" s="334" customFormat="1">
      <c r="A71" s="412"/>
      <c r="B71" s="338"/>
      <c r="C71" s="338"/>
      <c r="D71" s="338"/>
      <c r="E71" s="338"/>
      <c r="F71" s="404"/>
      <c r="G71" s="338"/>
      <c r="H71" s="338"/>
      <c r="I71" s="338"/>
      <c r="J71" s="338"/>
      <c r="K71" s="338"/>
      <c r="L71" s="338"/>
      <c r="M71" s="338"/>
      <c r="N71" s="338"/>
      <c r="O71" s="338"/>
      <c r="P71" s="413"/>
      <c r="BL71" s="335"/>
    </row>
    <row r="72" spans="1:226" s="334" customFormat="1" ht="15" customHeight="1">
      <c r="A72" s="412"/>
      <c r="B72" s="350"/>
      <c r="C72" s="338"/>
      <c r="D72" s="338"/>
      <c r="E72" s="338"/>
      <c r="F72" s="404"/>
      <c r="G72" s="338"/>
      <c r="H72" s="338"/>
      <c r="I72" s="338"/>
      <c r="J72" s="338"/>
      <c r="K72" s="338"/>
      <c r="L72" s="338"/>
      <c r="M72" s="338"/>
      <c r="N72" s="338"/>
      <c r="O72" s="338"/>
      <c r="P72" s="413"/>
      <c r="BL72" s="335"/>
    </row>
    <row r="73" spans="1:226" s="334" customFormat="1" ht="53.45" customHeight="1">
      <c r="A73" s="435" t="s">
        <v>2377</v>
      </c>
      <c r="B73" s="381" t="s">
        <v>2161</v>
      </c>
      <c r="C73" s="398"/>
      <c r="D73" s="338"/>
      <c r="E73" s="338"/>
      <c r="F73" s="404"/>
      <c r="G73" s="338"/>
      <c r="H73" s="338"/>
      <c r="I73" s="338"/>
      <c r="J73" s="338"/>
      <c r="K73" s="338"/>
      <c r="L73" s="338"/>
      <c r="M73" s="338"/>
      <c r="N73" s="338"/>
      <c r="O73" s="338"/>
      <c r="P73" s="413"/>
      <c r="BL73" s="335"/>
    </row>
    <row r="74" spans="1:226" s="334" customFormat="1">
      <c r="A74" s="412"/>
      <c r="B74" s="350"/>
      <c r="C74" s="357"/>
      <c r="D74" s="338"/>
      <c r="E74" s="338"/>
      <c r="F74" s="404"/>
      <c r="G74" s="338"/>
      <c r="H74" s="338"/>
      <c r="I74" s="338"/>
      <c r="J74" s="338"/>
      <c r="K74" s="338"/>
      <c r="L74" s="338"/>
      <c r="M74" s="338"/>
      <c r="N74" s="338"/>
      <c r="O74" s="338"/>
      <c r="P74" s="413"/>
      <c r="BL74" s="335"/>
    </row>
    <row r="75" spans="1:226" s="334" customFormat="1">
      <c r="A75" s="412"/>
      <c r="B75" s="436" t="s">
        <v>228</v>
      </c>
      <c r="C75" s="357"/>
      <c r="D75" s="338"/>
      <c r="E75" s="338"/>
      <c r="F75" s="404"/>
      <c r="G75" s="338"/>
      <c r="H75" s="338"/>
      <c r="I75" s="338"/>
      <c r="J75" s="338"/>
      <c r="K75" s="338"/>
      <c r="L75" s="338"/>
      <c r="M75" s="338"/>
      <c r="N75" s="338"/>
      <c r="O75" s="338"/>
      <c r="P75" s="413"/>
      <c r="BL75" s="335"/>
    </row>
    <row r="76" spans="1:226" s="334" customFormat="1">
      <c r="A76" s="412"/>
      <c r="B76" s="436"/>
      <c r="C76" s="357"/>
      <c r="D76" s="338"/>
      <c r="E76" s="338"/>
      <c r="F76" s="404"/>
      <c r="G76" s="338"/>
      <c r="H76" s="338"/>
      <c r="I76" s="338"/>
      <c r="J76" s="338"/>
      <c r="K76" s="338"/>
      <c r="L76" s="338"/>
      <c r="M76" s="338"/>
      <c r="N76" s="338"/>
      <c r="O76" s="338"/>
      <c r="P76" s="413"/>
      <c r="BL76" s="335"/>
    </row>
    <row r="77" spans="1:226" s="334" customFormat="1" ht="33">
      <c r="A77" s="412" t="s">
        <v>221</v>
      </c>
      <c r="B77" s="381" t="s">
        <v>2162</v>
      </c>
      <c r="C77" s="389"/>
      <c r="D77" s="338"/>
      <c r="E77" s="338"/>
      <c r="F77" s="404"/>
      <c r="G77" s="338"/>
      <c r="H77" s="338"/>
      <c r="I77" s="338"/>
      <c r="J77" s="338"/>
      <c r="K77" s="338"/>
      <c r="L77" s="338"/>
      <c r="M77" s="338"/>
      <c r="N77" s="338"/>
      <c r="O77" s="338"/>
      <c r="P77" s="413"/>
      <c r="BL77" s="335"/>
    </row>
    <row r="78" spans="1:226" s="334" customFormat="1" ht="15" customHeight="1">
      <c r="A78" s="412"/>
      <c r="B78" s="339"/>
      <c r="C78" s="338"/>
      <c r="D78" s="338"/>
      <c r="E78" s="338"/>
      <c r="F78" s="404"/>
      <c r="G78" s="338"/>
      <c r="H78" s="338"/>
      <c r="I78" s="338"/>
      <c r="J78" s="338"/>
      <c r="K78" s="338"/>
      <c r="L78" s="338"/>
      <c r="M78" s="338"/>
      <c r="N78" s="338"/>
      <c r="O78" s="338"/>
      <c r="P78" s="413"/>
      <c r="BL78" s="335"/>
    </row>
    <row r="79" spans="1:226" ht="126.95" customHeight="1">
      <c r="A79" s="412" t="s">
        <v>2378</v>
      </c>
      <c r="B79" s="399" t="s">
        <v>2448</v>
      </c>
      <c r="C79" s="713"/>
      <c r="D79" s="733" t="s">
        <v>2379</v>
      </c>
      <c r="E79" s="400" t="str">
        <f>IF(D70&gt;0,D70*C79,"תא זה יעודכן אוטומטית עם מילוי הטופס")</f>
        <v>תא זה יעודכן אוטומטית עם מילוי הטופס</v>
      </c>
      <c r="F79" s="338"/>
      <c r="G79" s="338"/>
      <c r="H79" s="338"/>
      <c r="I79" s="338"/>
      <c r="J79" s="338"/>
      <c r="K79" s="338"/>
      <c r="L79" s="338"/>
      <c r="M79" s="338"/>
      <c r="N79" s="338"/>
      <c r="O79" s="338"/>
      <c r="P79" s="413"/>
      <c r="Q79" s="334"/>
      <c r="R79" s="334"/>
      <c r="S79" s="334"/>
      <c r="T79" s="334"/>
      <c r="U79" s="334"/>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4"/>
      <c r="BI79" s="334"/>
      <c r="BJ79" s="334"/>
      <c r="BK79" s="334"/>
      <c r="BL79" s="335"/>
      <c r="BM79" s="334"/>
      <c r="BN79" s="334"/>
      <c r="BO79" s="334"/>
      <c r="BP79" s="334"/>
      <c r="BQ79" s="334"/>
      <c r="BR79" s="334"/>
      <c r="BS79" s="334"/>
      <c r="BT79" s="334"/>
      <c r="BU79" s="334"/>
      <c r="BV79" s="334"/>
      <c r="BW79" s="334"/>
      <c r="BX79" s="334"/>
      <c r="BY79" s="334"/>
      <c r="BZ79" s="334"/>
      <c r="CA79" s="334"/>
      <c r="CB79" s="334"/>
      <c r="CC79" s="334"/>
      <c r="CD79" s="334"/>
      <c r="CE79" s="334"/>
      <c r="CF79" s="334"/>
      <c r="CG79" s="334"/>
      <c r="CH79" s="334"/>
      <c r="CI79" s="334"/>
      <c r="CJ79" s="334"/>
      <c r="CK79" s="334"/>
      <c r="CL79" s="334"/>
      <c r="CM79" s="334"/>
      <c r="CN79" s="334"/>
      <c r="CO79" s="334"/>
      <c r="CP79" s="334"/>
      <c r="CQ79" s="334"/>
      <c r="CR79" s="334"/>
      <c r="CS79" s="334"/>
      <c r="CT79" s="334"/>
      <c r="CU79" s="334"/>
      <c r="CV79" s="334"/>
      <c r="CW79" s="334"/>
      <c r="CX79" s="334"/>
      <c r="CY79" s="334"/>
      <c r="CZ79" s="334"/>
      <c r="DA79" s="334"/>
      <c r="DB79" s="334"/>
      <c r="DC79" s="334"/>
      <c r="DD79" s="334"/>
      <c r="DE79" s="334"/>
      <c r="DF79" s="334"/>
      <c r="DG79" s="334"/>
      <c r="DH79" s="334"/>
      <c r="DI79" s="334"/>
      <c r="DJ79" s="334"/>
      <c r="DK79" s="334"/>
      <c r="DL79" s="334"/>
      <c r="DM79" s="334"/>
      <c r="DN79" s="334"/>
      <c r="DO79" s="334"/>
      <c r="DP79" s="334"/>
      <c r="DQ79" s="334"/>
      <c r="DR79" s="334"/>
      <c r="DS79" s="334"/>
      <c r="DT79" s="334"/>
      <c r="DU79" s="334"/>
      <c r="DV79" s="334"/>
      <c r="DW79" s="334"/>
      <c r="DX79" s="334"/>
      <c r="DY79" s="334"/>
      <c r="DZ79" s="334"/>
      <c r="EA79" s="334"/>
      <c r="EB79" s="334"/>
      <c r="EC79" s="334"/>
      <c r="ED79" s="334"/>
      <c r="EE79" s="334"/>
      <c r="EF79" s="334"/>
      <c r="EG79" s="334"/>
      <c r="EH79" s="334"/>
      <c r="EI79" s="334"/>
      <c r="EJ79" s="334"/>
      <c r="EK79" s="334"/>
      <c r="EL79" s="334"/>
      <c r="EM79" s="334"/>
      <c r="EN79" s="334"/>
      <c r="EO79" s="334"/>
      <c r="EP79" s="334"/>
      <c r="EQ79" s="334"/>
      <c r="ER79" s="334"/>
      <c r="ES79" s="334"/>
      <c r="ET79" s="334"/>
      <c r="EU79" s="334"/>
      <c r="EV79" s="334"/>
      <c r="EW79" s="334"/>
      <c r="EX79" s="334"/>
      <c r="EY79" s="334"/>
      <c r="EZ79" s="334"/>
      <c r="FA79" s="334"/>
      <c r="FB79" s="334"/>
      <c r="FC79" s="334"/>
      <c r="FD79" s="334"/>
      <c r="FE79" s="334"/>
      <c r="FF79" s="334"/>
      <c r="FG79" s="334"/>
      <c r="FH79" s="334"/>
      <c r="FI79" s="334"/>
      <c r="FJ79" s="334"/>
      <c r="FK79" s="334"/>
      <c r="FL79" s="334"/>
      <c r="FM79" s="334"/>
      <c r="FN79" s="334"/>
      <c r="FO79" s="334"/>
      <c r="FP79" s="334"/>
      <c r="FQ79" s="334"/>
      <c r="FR79" s="334"/>
      <c r="FS79" s="334"/>
      <c r="FT79" s="334"/>
      <c r="FU79" s="334"/>
      <c r="FV79" s="334"/>
      <c r="FW79" s="334"/>
      <c r="FX79" s="334"/>
      <c r="FY79" s="334"/>
      <c r="FZ79" s="334"/>
      <c r="GA79" s="334"/>
      <c r="GB79" s="334"/>
      <c r="GC79" s="334"/>
      <c r="GD79" s="334"/>
      <c r="GE79" s="334"/>
      <c r="GF79" s="334"/>
      <c r="GG79" s="334"/>
      <c r="GH79" s="334"/>
      <c r="GI79" s="334"/>
      <c r="GJ79" s="334"/>
      <c r="GK79" s="334"/>
      <c r="GL79" s="334"/>
      <c r="GM79" s="334"/>
      <c r="GN79" s="334"/>
      <c r="GO79" s="334"/>
      <c r="GP79" s="334"/>
      <c r="GQ79" s="334"/>
      <c r="GR79" s="334"/>
      <c r="GS79" s="334"/>
      <c r="GT79" s="334"/>
      <c r="GU79" s="334"/>
      <c r="GV79" s="334"/>
      <c r="GW79" s="334"/>
      <c r="GX79" s="334"/>
      <c r="GY79" s="334"/>
      <c r="GZ79" s="334"/>
      <c r="HA79" s="334"/>
      <c r="HB79" s="334"/>
      <c r="HC79" s="334"/>
      <c r="HD79" s="334"/>
      <c r="HE79" s="334"/>
      <c r="HF79" s="334"/>
      <c r="HG79" s="334"/>
      <c r="HH79" s="334"/>
      <c r="HI79" s="334"/>
      <c r="HJ79" s="334"/>
      <c r="HK79" s="334"/>
      <c r="HL79" s="334"/>
      <c r="HM79" s="334"/>
      <c r="HN79" s="334"/>
      <c r="HO79" s="334"/>
      <c r="HP79" s="334"/>
      <c r="HQ79" s="334"/>
      <c r="HR79" s="334"/>
    </row>
    <row r="80" spans="1:226">
      <c r="A80" s="412"/>
      <c r="B80" s="350"/>
      <c r="C80" s="401"/>
      <c r="D80" s="338"/>
      <c r="E80" s="338"/>
      <c r="F80" s="338"/>
      <c r="G80" s="338"/>
      <c r="H80" s="338"/>
      <c r="I80" s="338"/>
      <c r="J80" s="338"/>
      <c r="K80" s="338"/>
      <c r="L80" s="338"/>
      <c r="M80" s="338"/>
      <c r="N80" s="338"/>
      <c r="O80" s="338"/>
      <c r="P80" s="413"/>
      <c r="Q80" s="334"/>
      <c r="R80" s="334"/>
      <c r="S80" s="334"/>
      <c r="T80" s="334"/>
      <c r="U80" s="334"/>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4"/>
      <c r="BI80" s="334"/>
      <c r="BJ80" s="334"/>
      <c r="BK80" s="334"/>
      <c r="BL80" s="335"/>
      <c r="BM80" s="334"/>
      <c r="BN80" s="334"/>
      <c r="BO80" s="334"/>
      <c r="BP80" s="334"/>
      <c r="BQ80" s="334"/>
      <c r="BR80" s="334"/>
      <c r="BS80" s="334"/>
      <c r="BT80" s="334"/>
      <c r="BU80" s="334"/>
      <c r="BV80" s="334"/>
      <c r="BW80" s="334"/>
      <c r="BX80" s="334"/>
      <c r="BY80" s="334"/>
      <c r="BZ80" s="334"/>
      <c r="CA80" s="334"/>
      <c r="CB80" s="334"/>
      <c r="CC80" s="334"/>
      <c r="CD80" s="334"/>
      <c r="CE80" s="334"/>
      <c r="CF80" s="334"/>
      <c r="CG80" s="334"/>
      <c r="CH80" s="334"/>
      <c r="CI80" s="334"/>
      <c r="CJ80" s="334"/>
      <c r="CK80" s="334"/>
      <c r="CL80" s="334"/>
      <c r="CM80" s="334"/>
      <c r="CN80" s="334"/>
      <c r="CO80" s="334"/>
      <c r="CP80" s="334"/>
      <c r="CQ80" s="334"/>
      <c r="CR80" s="334"/>
      <c r="CS80" s="334"/>
      <c r="CT80" s="334"/>
      <c r="CU80" s="334"/>
      <c r="CV80" s="334"/>
      <c r="CW80" s="334"/>
      <c r="CX80" s="334"/>
      <c r="CY80" s="334"/>
      <c r="CZ80" s="334"/>
      <c r="DA80" s="334"/>
      <c r="DB80" s="334"/>
      <c r="DC80" s="334"/>
      <c r="DD80" s="334"/>
      <c r="DE80" s="334"/>
      <c r="DF80" s="334"/>
      <c r="DG80" s="334"/>
      <c r="DH80" s="334"/>
      <c r="DI80" s="334"/>
      <c r="DJ80" s="334"/>
      <c r="DK80" s="334"/>
      <c r="DL80" s="334"/>
      <c r="DM80" s="334"/>
      <c r="DN80" s="334"/>
      <c r="DO80" s="334"/>
      <c r="DP80" s="334"/>
      <c r="DQ80" s="334"/>
      <c r="DR80" s="334"/>
      <c r="DS80" s="334"/>
      <c r="DT80" s="334"/>
      <c r="DU80" s="334"/>
      <c r="DV80" s="334"/>
      <c r="DW80" s="334"/>
      <c r="DX80" s="334"/>
      <c r="DY80" s="334"/>
      <c r="DZ80" s="334"/>
      <c r="EA80" s="334"/>
      <c r="EB80" s="334"/>
      <c r="EC80" s="334"/>
      <c r="ED80" s="334"/>
      <c r="EE80" s="334"/>
      <c r="EF80" s="334"/>
      <c r="EG80" s="334"/>
      <c r="EH80" s="334"/>
      <c r="EI80" s="334"/>
      <c r="EJ80" s="334"/>
      <c r="EK80" s="334"/>
      <c r="EL80" s="334"/>
      <c r="EM80" s="334"/>
      <c r="EN80" s="334"/>
      <c r="EO80" s="334"/>
      <c r="EP80" s="334"/>
      <c r="EQ80" s="334"/>
      <c r="ER80" s="334"/>
      <c r="ES80" s="334"/>
      <c r="ET80" s="334"/>
      <c r="EU80" s="334"/>
      <c r="EV80" s="334"/>
      <c r="EW80" s="334"/>
      <c r="EX80" s="334"/>
      <c r="EY80" s="334"/>
      <c r="EZ80" s="334"/>
      <c r="FA80" s="334"/>
      <c r="FB80" s="334"/>
      <c r="FC80" s="334"/>
      <c r="FD80" s="334"/>
      <c r="FE80" s="334"/>
      <c r="FF80" s="334"/>
      <c r="FG80" s="334"/>
      <c r="FH80" s="334"/>
      <c r="FI80" s="334"/>
      <c r="FJ80" s="334"/>
      <c r="FK80" s="334"/>
      <c r="FL80" s="334"/>
      <c r="FM80" s="334"/>
      <c r="FN80" s="334"/>
      <c r="FO80" s="334"/>
      <c r="FP80" s="334"/>
      <c r="FQ80" s="334"/>
      <c r="FR80" s="334"/>
      <c r="FS80" s="334"/>
      <c r="FT80" s="334"/>
      <c r="FU80" s="334"/>
      <c r="FV80" s="334"/>
      <c r="FW80" s="334"/>
      <c r="FX80" s="334"/>
      <c r="FY80" s="334"/>
      <c r="FZ80" s="334"/>
      <c r="GA80" s="334"/>
      <c r="GB80" s="334"/>
      <c r="GC80" s="334"/>
      <c r="GD80" s="334"/>
      <c r="GE80" s="334"/>
      <c r="GF80" s="334"/>
      <c r="GG80" s="334"/>
      <c r="GH80" s="334"/>
      <c r="GI80" s="334"/>
      <c r="GJ80" s="334"/>
      <c r="GK80" s="334"/>
      <c r="GL80" s="334"/>
      <c r="GM80" s="334"/>
      <c r="GN80" s="334"/>
      <c r="GO80" s="334"/>
      <c r="GP80" s="334"/>
      <c r="GQ80" s="334"/>
      <c r="GR80" s="334"/>
      <c r="GS80" s="334"/>
      <c r="GT80" s="334"/>
      <c r="GU80" s="334"/>
      <c r="GV80" s="334"/>
      <c r="GW80" s="334"/>
      <c r="GX80" s="334"/>
      <c r="GY80" s="334"/>
      <c r="GZ80" s="334"/>
      <c r="HA80" s="334"/>
      <c r="HB80" s="334"/>
      <c r="HC80" s="334"/>
      <c r="HD80" s="334"/>
      <c r="HE80" s="334"/>
      <c r="HF80" s="334"/>
      <c r="HG80" s="334"/>
      <c r="HH80" s="334"/>
      <c r="HI80" s="334"/>
      <c r="HJ80" s="334"/>
      <c r="HK80" s="334"/>
      <c r="HL80" s="334"/>
      <c r="HM80" s="334"/>
      <c r="HN80" s="334"/>
      <c r="HO80" s="334"/>
      <c r="HP80" s="334"/>
      <c r="HQ80" s="334"/>
      <c r="HR80" s="334"/>
    </row>
    <row r="81" spans="1:64" s="334" customFormat="1" ht="32.450000000000003" hidden="1" customHeight="1" outlineLevel="1">
      <c r="A81" s="412"/>
      <c r="B81" s="402" t="s">
        <v>2380</v>
      </c>
      <c r="C81" s="403"/>
      <c r="D81" s="338"/>
      <c r="E81" s="338"/>
      <c r="F81" s="338"/>
      <c r="G81" s="338"/>
      <c r="H81" s="338"/>
      <c r="I81" s="338"/>
      <c r="J81" s="338"/>
      <c r="K81" s="338"/>
      <c r="L81" s="338"/>
      <c r="M81" s="338"/>
      <c r="N81" s="338"/>
      <c r="O81" s="338"/>
      <c r="P81" s="413"/>
      <c r="BL81" s="335"/>
    </row>
    <row r="82" spans="1:64" s="334" customFormat="1" collapsed="1">
      <c r="A82" s="358"/>
      <c r="B82" s="350"/>
      <c r="C82" s="338"/>
      <c r="D82" s="338"/>
      <c r="E82" s="338"/>
      <c r="F82" s="338"/>
      <c r="G82" s="338"/>
      <c r="H82" s="338"/>
      <c r="I82" s="338"/>
      <c r="J82" s="338"/>
      <c r="K82" s="338"/>
      <c r="L82" s="338"/>
      <c r="M82" s="338"/>
      <c r="N82" s="338"/>
      <c r="O82" s="338"/>
      <c r="P82" s="413"/>
      <c r="BL82" s="335"/>
    </row>
    <row r="83" spans="1:64" s="334" customFormat="1" ht="25.5">
      <c r="A83" s="358"/>
      <c r="B83" s="755" t="s">
        <v>2438</v>
      </c>
      <c r="C83" s="755"/>
      <c r="D83" s="338"/>
      <c r="E83" s="338"/>
      <c r="F83" s="338"/>
      <c r="G83" s="338"/>
      <c r="H83" s="338"/>
      <c r="I83" s="338"/>
      <c r="J83" s="338"/>
      <c r="K83" s="338"/>
      <c r="L83" s="338"/>
      <c r="M83" s="338"/>
      <c r="N83" s="338"/>
      <c r="O83" s="338"/>
      <c r="P83" s="413"/>
      <c r="BL83" s="335"/>
    </row>
    <row r="84" spans="1:64" s="334" customFormat="1">
      <c r="A84" s="412"/>
      <c r="B84" s="338"/>
      <c r="C84" s="338"/>
      <c r="D84" s="338"/>
      <c r="E84" s="338"/>
      <c r="F84" s="338"/>
      <c r="G84" s="338"/>
      <c r="H84" s="338"/>
      <c r="I84" s="338"/>
      <c r="J84" s="338"/>
      <c r="K84" s="338"/>
      <c r="L84" s="338"/>
      <c r="M84" s="338"/>
      <c r="N84" s="338"/>
      <c r="O84" s="338"/>
      <c r="P84" s="413"/>
      <c r="BL84" s="335"/>
    </row>
    <row r="85" spans="1:64" s="334" customFormat="1" ht="50.45" customHeight="1">
      <c r="A85" s="412" t="s">
        <v>2164</v>
      </c>
      <c r="B85" s="714" t="s">
        <v>2381</v>
      </c>
      <c r="C85" s="728" t="str">
        <f>IFERROR(IF(משאבות!C145&gt;0,משאבות!C145/E79,"תא זה יעודכן אוטומטית עם מילוי הטופס"),"תא זה יעודכן אוטומטית עם מילוי הטופס")</f>
        <v>תא זה יעודכן אוטומטית עם מילוי הטופס</v>
      </c>
      <c r="D85" s="407" t="s">
        <v>36</v>
      </c>
      <c r="E85" s="727" t="str">
        <f>IFERROR(IF(משאבות!E145&gt;0,E79/משאבות!E145,"תא זה יעודכן אוטומטית עם מילוי הטופס"),"תא זה יעודכן אוטומטית עם מילוי הטופס")</f>
        <v>תא זה יעודכן אוטומטית עם מילוי הטופס</v>
      </c>
      <c r="F85" s="338"/>
      <c r="G85" s="338"/>
      <c r="H85" s="338"/>
      <c r="I85" s="338"/>
      <c r="J85" s="338"/>
      <c r="K85" s="338"/>
      <c r="L85" s="338"/>
      <c r="M85" s="338"/>
      <c r="N85" s="338"/>
      <c r="O85" s="338"/>
      <c r="P85" s="413"/>
      <c r="BL85" s="335"/>
    </row>
    <row r="86" spans="1:64" s="334" customFormat="1" ht="78.95" customHeight="1">
      <c r="A86" s="412"/>
      <c r="B86" s="715" t="s">
        <v>2435</v>
      </c>
      <c r="C86" s="728" t="str">
        <f>IFERROR(IF(משאבות!C140&gt;0,משאבות!C140/E79,"תא זה יעודכן אוטומטית עם מילוי הטופס"),"תא זה יעודכן אוטומטית עם מילוי הטופס")</f>
        <v>תא זה יעודכן אוטומטית עם מילוי הטופס</v>
      </c>
      <c r="D86" s="407" t="s">
        <v>33</v>
      </c>
      <c r="E86" s="728" t="str">
        <f>IFERROR(IF(משאבות!E140&gt;0,E79/משאבות!E140,"תא זה יעודכן אוטומטית עם מילוי הטופס"),"תא זה יעודכן אוטומטית עם מילוי הטופס")</f>
        <v>תא זה יעודכן אוטומטית עם מילוי הטופס</v>
      </c>
      <c r="F86" s="338"/>
      <c r="G86" s="338"/>
      <c r="H86" s="338"/>
      <c r="I86" s="338"/>
      <c r="J86" s="338"/>
      <c r="K86" s="338"/>
      <c r="L86" s="338"/>
      <c r="M86" s="338"/>
      <c r="N86" s="338"/>
      <c r="O86" s="338"/>
      <c r="P86" s="413"/>
      <c r="BL86" s="335"/>
    </row>
    <row r="87" spans="1:64" s="334" customFormat="1" ht="50.45" customHeight="1">
      <c r="A87" s="412"/>
      <c r="B87" s="715" t="s">
        <v>159</v>
      </c>
      <c r="C87" s="729" t="str">
        <f>IF(משאבות!C140&gt;0,משאבות!C140,"תא זה יעודכן אוטומטית עם מילוי הטופס")</f>
        <v>תא זה יעודכן אוטומטית עם מילוי סעיפים: 2.1 ו-2.2</v>
      </c>
      <c r="D87" s="407" t="s">
        <v>153</v>
      </c>
      <c r="E87" s="728" t="str">
        <f>IF(משאבות!E140&gt;0,משאבות!E140,"תא זה יעודכן אוטומטית עם מילוי הטופס")</f>
        <v>תא זה יעודכן אוטומטית עם מילוי סעיפים: 2.1 ו- 2.2</v>
      </c>
      <c r="F87" s="338"/>
      <c r="G87" s="338"/>
      <c r="H87" s="338"/>
      <c r="I87" s="338"/>
      <c r="J87" s="338"/>
      <c r="K87" s="338"/>
      <c r="L87" s="338"/>
      <c r="M87" s="338"/>
      <c r="N87" s="338"/>
      <c r="O87" s="338"/>
      <c r="P87" s="413"/>
      <c r="BL87" s="335"/>
    </row>
    <row r="88" spans="1:64" s="334" customFormat="1" ht="50.45" customHeight="1">
      <c r="A88" s="412"/>
      <c r="B88" s="715" t="s">
        <v>223</v>
      </c>
      <c r="C88" s="729" t="str">
        <f>IF(משאבות!C145&gt;0,משאבות!C145,"תא זה יעודכן אוטומטית עם מילוי הטופס")</f>
        <v>תא זה יעודכן אוטומטית עם מילוי סעיפים: 1.6, 2.1 ו- 2.2</v>
      </c>
      <c r="D88" s="407" t="s">
        <v>222</v>
      </c>
      <c r="E88" s="729" t="str">
        <f>IF(משאבות!E145&gt;0,משאבות!E145,"תא זה יעודכן אוטומטית עם מילוי הטופס")</f>
        <v>תא זה יעודכן אוטומטית עם מילוי סעיפים: 1.6, 2.1 ו- 2.2</v>
      </c>
      <c r="F88" s="338"/>
      <c r="G88" s="338"/>
      <c r="H88" s="338"/>
      <c r="I88" s="338"/>
      <c r="J88" s="338"/>
      <c r="K88" s="338"/>
      <c r="L88" s="338"/>
      <c r="M88" s="338"/>
      <c r="N88" s="338"/>
      <c r="O88" s="338"/>
      <c r="P88" s="413"/>
      <c r="BL88" s="335"/>
    </row>
    <row r="89" spans="1:64" s="334" customFormat="1">
      <c r="A89" s="412"/>
      <c r="B89" s="405"/>
      <c r="C89" s="373"/>
      <c r="D89" s="373"/>
      <c r="E89" s="373"/>
      <c r="F89" s="338"/>
      <c r="G89" s="338"/>
      <c r="H89" s="338"/>
      <c r="I89" s="338"/>
      <c r="J89" s="338"/>
      <c r="K89" s="338"/>
      <c r="L89" s="338"/>
      <c r="M89" s="338"/>
      <c r="N89" s="338"/>
      <c r="O89" s="338"/>
      <c r="P89" s="413"/>
      <c r="BL89" s="335"/>
    </row>
    <row r="90" spans="1:64" s="334" customFormat="1" ht="33.950000000000003" hidden="1" customHeight="1" outlineLevel="1">
      <c r="A90" s="412"/>
      <c r="B90" s="410" t="s">
        <v>194</v>
      </c>
      <c r="C90" s="411"/>
      <c r="D90" s="373"/>
      <c r="E90" s="373"/>
      <c r="F90" s="338"/>
      <c r="G90" s="338"/>
      <c r="H90" s="338"/>
      <c r="I90" s="338"/>
      <c r="J90" s="338"/>
      <c r="K90" s="338"/>
      <c r="L90" s="338"/>
      <c r="M90" s="338"/>
      <c r="N90" s="338"/>
      <c r="O90" s="338"/>
      <c r="P90" s="413"/>
      <c r="BL90" s="335"/>
    </row>
    <row r="91" spans="1:64" s="334" customFormat="1" collapsed="1">
      <c r="A91" s="412"/>
      <c r="B91" s="406"/>
      <c r="C91" s="373"/>
      <c r="D91" s="373"/>
      <c r="E91" s="373"/>
      <c r="F91" s="338"/>
      <c r="G91" s="338"/>
      <c r="H91" s="338"/>
      <c r="I91" s="338"/>
      <c r="J91" s="338"/>
      <c r="K91" s="338"/>
      <c r="L91" s="338"/>
      <c r="M91" s="338"/>
      <c r="N91" s="338"/>
      <c r="O91" s="338"/>
      <c r="P91" s="413"/>
      <c r="BL91" s="335"/>
    </row>
    <row r="92" spans="1:64" s="334" customFormat="1" ht="17.25" thickBot="1">
      <c r="A92" s="437"/>
      <c r="B92" s="438"/>
      <c r="C92" s="439"/>
      <c r="D92" s="439"/>
      <c r="E92" s="439"/>
      <c r="F92" s="359"/>
      <c r="G92" s="359"/>
      <c r="H92" s="359"/>
      <c r="I92" s="359"/>
      <c r="J92" s="359"/>
      <c r="K92" s="359"/>
      <c r="L92" s="359"/>
      <c r="M92" s="359"/>
      <c r="N92" s="359"/>
      <c r="O92" s="359"/>
      <c r="P92" s="440"/>
      <c r="BL92" s="335"/>
    </row>
    <row r="93" spans="1:64" s="334" customFormat="1">
      <c r="A93" s="365"/>
      <c r="B93" s="406"/>
      <c r="C93" s="373"/>
      <c r="D93" s="373"/>
      <c r="E93" s="373"/>
      <c r="BL93" s="335"/>
    </row>
    <row r="94" spans="1:64" s="334" customFormat="1">
      <c r="A94" s="365"/>
      <c r="B94" s="406"/>
      <c r="C94" s="373"/>
      <c r="D94" s="373"/>
      <c r="E94" s="373"/>
      <c r="BL94" s="335"/>
    </row>
    <row r="95" spans="1:64" s="334" customFormat="1">
      <c r="A95" s="365"/>
      <c r="B95" s="406"/>
      <c r="C95" s="373"/>
      <c r="D95" s="373"/>
      <c r="E95" s="373"/>
      <c r="BL95" s="335"/>
    </row>
    <row r="96" spans="1:64" s="334" customFormat="1">
      <c r="A96" s="365"/>
      <c r="B96" s="406"/>
      <c r="C96" s="373"/>
      <c r="D96" s="373"/>
      <c r="E96" s="373"/>
      <c r="BL96" s="335"/>
    </row>
    <row r="97" spans="1:64" s="334" customFormat="1">
      <c r="A97" s="365"/>
      <c r="B97" s="406"/>
      <c r="C97" s="373"/>
      <c r="D97" s="373"/>
      <c r="E97" s="373"/>
      <c r="BL97" s="335"/>
    </row>
    <row r="98" spans="1:64" s="334" customFormat="1">
      <c r="A98" s="365"/>
      <c r="C98" s="373"/>
      <c r="D98" s="373"/>
      <c r="E98" s="373"/>
      <c r="BL98" s="335"/>
    </row>
    <row r="99" spans="1:64" s="334" customFormat="1">
      <c r="A99" s="365"/>
      <c r="C99" s="373"/>
      <c r="D99" s="373"/>
      <c r="E99" s="373"/>
      <c r="BL99" s="335"/>
    </row>
    <row r="100" spans="1:64" s="334" customFormat="1">
      <c r="A100" s="365"/>
      <c r="C100" s="373"/>
      <c r="D100" s="373"/>
      <c r="E100" s="373"/>
      <c r="BL100" s="335"/>
    </row>
    <row r="101" spans="1:64" s="334" customFormat="1">
      <c r="A101" s="365"/>
      <c r="C101" s="373"/>
      <c r="D101" s="373"/>
      <c r="E101" s="373"/>
      <c r="BL101" s="335"/>
    </row>
    <row r="102" spans="1:64" s="334" customFormat="1">
      <c r="A102" s="365"/>
      <c r="C102" s="373"/>
      <c r="D102" s="373"/>
      <c r="E102" s="373"/>
      <c r="BL102" s="335"/>
    </row>
    <row r="103" spans="1:64" s="334" customFormat="1">
      <c r="A103" s="365"/>
      <c r="BL103" s="335"/>
    </row>
    <row r="104" spans="1:64" s="334" customFormat="1">
      <c r="A104" s="365"/>
      <c r="BL104" s="335"/>
    </row>
    <row r="105" spans="1:64" s="334" customFormat="1">
      <c r="A105" s="365"/>
      <c r="BL105" s="335"/>
    </row>
    <row r="106" spans="1:64" s="334" customFormat="1">
      <c r="A106" s="365"/>
      <c r="BL106" s="335"/>
    </row>
    <row r="107" spans="1:64" s="334" customFormat="1">
      <c r="A107" s="365"/>
      <c r="BL107" s="335"/>
    </row>
    <row r="108" spans="1:64" s="334" customFormat="1">
      <c r="A108" s="365"/>
      <c r="BL108" s="335"/>
    </row>
    <row r="109" spans="1:64" s="334" customFormat="1">
      <c r="A109" s="365"/>
      <c r="BL109" s="335"/>
    </row>
    <row r="110" spans="1:64" s="334" customFormat="1">
      <c r="A110" s="365"/>
      <c r="BL110" s="335"/>
    </row>
    <row r="111" spans="1:64" s="334" customFormat="1">
      <c r="A111" s="365"/>
      <c r="BL111" s="335"/>
    </row>
    <row r="112" spans="1:64" s="334" customFormat="1">
      <c r="A112" s="365"/>
      <c r="BL112" s="335"/>
    </row>
    <row r="113" spans="1:64" s="334" customFormat="1">
      <c r="A113" s="365"/>
      <c r="BL113" s="335"/>
    </row>
    <row r="114" spans="1:64" s="334" customFormat="1">
      <c r="A114" s="365"/>
      <c r="BL114" s="335"/>
    </row>
    <row r="115" spans="1:64" s="334" customFormat="1">
      <c r="A115" s="365"/>
      <c r="BL115" s="335"/>
    </row>
    <row r="116" spans="1:64" s="334" customFormat="1">
      <c r="A116" s="365"/>
      <c r="BL116" s="335"/>
    </row>
    <row r="117" spans="1:64" s="334" customFormat="1">
      <c r="A117" s="365"/>
      <c r="BL117" s="335"/>
    </row>
    <row r="118" spans="1:64" s="334" customFormat="1">
      <c r="A118" s="365"/>
      <c r="BL118" s="335"/>
    </row>
    <row r="119" spans="1:64" s="334" customFormat="1">
      <c r="A119" s="365"/>
      <c r="BL119" s="335"/>
    </row>
    <row r="120" spans="1:64" s="334" customFormat="1">
      <c r="A120" s="365"/>
      <c r="BL120" s="335"/>
    </row>
    <row r="121" spans="1:64" s="334" customFormat="1">
      <c r="A121" s="365"/>
      <c r="BL121" s="335"/>
    </row>
    <row r="122" spans="1:64" s="334" customFormat="1">
      <c r="A122" s="365"/>
      <c r="BL122" s="335"/>
    </row>
    <row r="123" spans="1:64" s="334" customFormat="1">
      <c r="A123" s="365"/>
      <c r="BL123" s="335"/>
    </row>
    <row r="124" spans="1:64" s="334" customFormat="1">
      <c r="A124" s="365"/>
      <c r="BL124" s="335"/>
    </row>
    <row r="125" spans="1:64" s="334" customFormat="1">
      <c r="A125" s="365"/>
      <c r="BL125" s="335"/>
    </row>
    <row r="126" spans="1:64" s="334" customFormat="1">
      <c r="A126" s="365"/>
      <c r="BL126" s="335"/>
    </row>
    <row r="127" spans="1:64" s="334" customFormat="1">
      <c r="A127" s="365"/>
      <c r="BL127" s="335"/>
    </row>
    <row r="128" spans="1:64" s="334" customFormat="1">
      <c r="A128" s="365"/>
      <c r="BL128" s="335"/>
    </row>
    <row r="129" spans="1:64" s="334" customFormat="1">
      <c r="A129" s="365"/>
      <c r="BL129" s="335"/>
    </row>
    <row r="130" spans="1:64" s="334" customFormat="1">
      <c r="A130" s="365"/>
      <c r="BL130" s="335"/>
    </row>
    <row r="131" spans="1:64" s="334" customFormat="1">
      <c r="A131" s="365"/>
      <c r="BL131" s="335"/>
    </row>
    <row r="132" spans="1:64" s="334" customFormat="1">
      <c r="A132" s="365"/>
      <c r="BL132" s="335"/>
    </row>
    <row r="133" spans="1:64" s="334" customFormat="1">
      <c r="A133" s="365"/>
      <c r="BL133" s="335"/>
    </row>
    <row r="134" spans="1:64" s="334" customFormat="1">
      <c r="A134" s="365"/>
      <c r="BL134" s="335"/>
    </row>
    <row r="135" spans="1:64" s="334" customFormat="1">
      <c r="A135" s="365"/>
      <c r="BL135" s="335"/>
    </row>
    <row r="136" spans="1:64" s="334" customFormat="1">
      <c r="A136" s="365"/>
      <c r="BL136" s="335"/>
    </row>
    <row r="137" spans="1:64" s="334" customFormat="1">
      <c r="A137" s="365"/>
      <c r="BL137" s="335"/>
    </row>
    <row r="138" spans="1:64" s="334" customFormat="1">
      <c r="A138" s="365"/>
      <c r="BL138" s="335"/>
    </row>
    <row r="139" spans="1:64" s="334" customFormat="1">
      <c r="A139" s="365"/>
      <c r="BL139" s="335"/>
    </row>
    <row r="140" spans="1:64" s="334" customFormat="1">
      <c r="A140" s="365"/>
      <c r="BL140" s="335"/>
    </row>
    <row r="141" spans="1:64" s="334" customFormat="1">
      <c r="A141" s="365"/>
      <c r="BL141" s="335"/>
    </row>
    <row r="142" spans="1:64" s="334" customFormat="1">
      <c r="A142" s="365"/>
      <c r="BL142" s="335"/>
    </row>
    <row r="143" spans="1:64" s="334" customFormat="1">
      <c r="A143" s="365"/>
      <c r="BL143" s="335"/>
    </row>
    <row r="144" spans="1:64" s="334" customFormat="1">
      <c r="A144" s="365"/>
      <c r="BL144" s="335"/>
    </row>
    <row r="145" spans="1:64" s="334" customFormat="1">
      <c r="A145" s="365"/>
      <c r="BL145" s="335"/>
    </row>
    <row r="146" spans="1:64" s="334" customFormat="1">
      <c r="A146" s="365"/>
      <c r="BL146" s="335"/>
    </row>
    <row r="147" spans="1:64" s="334" customFormat="1">
      <c r="A147" s="365"/>
      <c r="BL147" s="335"/>
    </row>
    <row r="148" spans="1:64" s="334" customFormat="1">
      <c r="A148" s="365"/>
      <c r="BL148" s="335"/>
    </row>
    <row r="149" spans="1:64" s="334" customFormat="1">
      <c r="A149" s="365"/>
      <c r="BL149" s="335"/>
    </row>
    <row r="150" spans="1:64" s="334" customFormat="1">
      <c r="A150" s="365"/>
      <c r="BL150" s="335"/>
    </row>
    <row r="151" spans="1:64" s="334" customFormat="1">
      <c r="A151" s="365"/>
      <c r="BL151" s="335"/>
    </row>
    <row r="152" spans="1:64" s="334" customFormat="1">
      <c r="A152" s="365"/>
      <c r="BL152" s="335"/>
    </row>
    <row r="153" spans="1:64" s="334" customFormat="1">
      <c r="A153" s="365"/>
      <c r="BL153" s="335"/>
    </row>
    <row r="154" spans="1:64" s="334" customFormat="1">
      <c r="A154" s="365"/>
      <c r="BL154" s="335"/>
    </row>
    <row r="155" spans="1:64" s="334" customFormat="1">
      <c r="A155" s="365"/>
      <c r="BL155" s="335"/>
    </row>
    <row r="156" spans="1:64" s="334" customFormat="1">
      <c r="A156" s="365"/>
      <c r="BL156" s="335"/>
    </row>
    <row r="157" spans="1:64" s="334" customFormat="1">
      <c r="A157" s="365"/>
      <c r="BL157" s="335"/>
    </row>
    <row r="158" spans="1:64" s="334" customFormat="1">
      <c r="A158" s="365"/>
      <c r="BL158" s="335"/>
    </row>
    <row r="159" spans="1:64" s="334" customFormat="1">
      <c r="A159" s="365"/>
      <c r="BL159" s="335"/>
    </row>
    <row r="160" spans="1:64" s="334" customFormat="1">
      <c r="A160" s="365"/>
      <c r="BL160" s="335"/>
    </row>
    <row r="161" spans="1:64" s="334" customFormat="1">
      <c r="A161" s="365"/>
      <c r="BL161" s="335"/>
    </row>
    <row r="162" spans="1:64" s="334" customFormat="1">
      <c r="A162" s="365"/>
      <c r="BL162" s="335"/>
    </row>
    <row r="163" spans="1:64" s="334" customFormat="1">
      <c r="A163" s="365"/>
      <c r="BL163" s="335"/>
    </row>
    <row r="164" spans="1:64" s="334" customFormat="1">
      <c r="A164" s="365"/>
      <c r="BL164" s="335"/>
    </row>
    <row r="165" spans="1:64" s="334" customFormat="1">
      <c r="A165" s="365"/>
      <c r="BL165" s="335"/>
    </row>
    <row r="166" spans="1:64" s="334" customFormat="1">
      <c r="A166" s="365"/>
      <c r="BL166" s="335"/>
    </row>
    <row r="167" spans="1:64" s="334" customFormat="1">
      <c r="A167" s="365"/>
      <c r="BL167" s="335"/>
    </row>
    <row r="168" spans="1:64" s="334" customFormat="1">
      <c r="A168" s="365"/>
      <c r="BL168" s="335"/>
    </row>
    <row r="169" spans="1:64" s="334" customFormat="1">
      <c r="A169" s="365"/>
      <c r="BL169" s="335"/>
    </row>
    <row r="170" spans="1:64" s="334" customFormat="1">
      <c r="A170" s="365"/>
      <c r="BL170" s="335"/>
    </row>
    <row r="171" spans="1:64" s="334" customFormat="1">
      <c r="A171" s="365"/>
      <c r="BL171" s="335"/>
    </row>
    <row r="172" spans="1:64" s="334" customFormat="1">
      <c r="A172" s="365"/>
      <c r="BL172" s="335"/>
    </row>
    <row r="173" spans="1:64" s="334" customFormat="1">
      <c r="A173" s="365"/>
      <c r="BL173" s="335"/>
    </row>
    <row r="174" spans="1:64" s="334" customFormat="1">
      <c r="A174" s="365"/>
      <c r="BL174" s="335"/>
    </row>
    <row r="175" spans="1:64" s="334" customFormat="1">
      <c r="A175" s="365"/>
      <c r="BL175" s="335"/>
    </row>
    <row r="176" spans="1:64" s="334" customFormat="1">
      <c r="A176" s="365"/>
      <c r="BL176" s="335"/>
    </row>
    <row r="177" spans="1:64" s="334" customFormat="1">
      <c r="A177" s="365"/>
      <c r="BL177" s="335"/>
    </row>
    <row r="178" spans="1:64" s="334" customFormat="1">
      <c r="A178" s="365"/>
      <c r="BL178" s="335"/>
    </row>
    <row r="179" spans="1:64" s="334" customFormat="1">
      <c r="A179" s="365"/>
      <c r="BL179" s="335"/>
    </row>
    <row r="180" spans="1:64" s="334" customFormat="1">
      <c r="A180" s="365"/>
      <c r="BL180" s="335"/>
    </row>
    <row r="181" spans="1:64" s="334" customFormat="1">
      <c r="A181" s="365"/>
      <c r="BL181" s="335"/>
    </row>
    <row r="182" spans="1:64" s="334" customFormat="1">
      <c r="A182" s="365"/>
      <c r="BL182" s="335"/>
    </row>
    <row r="183" spans="1:64" s="334" customFormat="1">
      <c r="A183" s="365"/>
      <c r="BL183" s="335"/>
    </row>
    <row r="184" spans="1:64" s="334" customFormat="1">
      <c r="A184" s="365"/>
      <c r="BL184" s="335"/>
    </row>
    <row r="185" spans="1:64" s="334" customFormat="1">
      <c r="A185" s="365"/>
      <c r="BL185" s="335"/>
    </row>
    <row r="186" spans="1:64" s="334" customFormat="1">
      <c r="A186" s="365"/>
      <c r="BL186" s="335"/>
    </row>
    <row r="187" spans="1:64" s="334" customFormat="1">
      <c r="A187" s="365"/>
      <c r="BL187" s="335"/>
    </row>
    <row r="188" spans="1:64" s="334" customFormat="1">
      <c r="A188" s="365"/>
      <c r="BL188" s="335"/>
    </row>
    <row r="189" spans="1:64" s="334" customFormat="1">
      <c r="A189" s="365"/>
      <c r="BL189" s="335"/>
    </row>
    <row r="190" spans="1:64" s="334" customFormat="1">
      <c r="A190" s="365"/>
      <c r="BL190" s="335"/>
    </row>
    <row r="191" spans="1:64" s="334" customFormat="1">
      <c r="A191" s="365"/>
      <c r="BL191" s="335"/>
    </row>
    <row r="192" spans="1:64" s="334" customFormat="1">
      <c r="A192" s="365"/>
      <c r="BL192" s="335"/>
    </row>
    <row r="193" spans="1:64" s="334" customFormat="1">
      <c r="A193" s="365"/>
      <c r="BL193" s="335"/>
    </row>
    <row r="194" spans="1:64" s="334" customFormat="1">
      <c r="A194" s="365"/>
      <c r="BL194" s="335"/>
    </row>
    <row r="195" spans="1:64" s="334" customFormat="1">
      <c r="A195" s="365"/>
      <c r="BL195" s="335"/>
    </row>
    <row r="196" spans="1:64" s="334" customFormat="1">
      <c r="A196" s="365"/>
      <c r="BL196" s="335"/>
    </row>
    <row r="197" spans="1:64" s="334" customFormat="1">
      <c r="A197" s="365"/>
      <c r="BL197" s="335"/>
    </row>
    <row r="198" spans="1:64" s="334" customFormat="1">
      <c r="A198" s="365"/>
      <c r="BL198" s="335"/>
    </row>
    <row r="199" spans="1:64" s="334" customFormat="1">
      <c r="A199" s="365"/>
      <c r="BL199" s="335"/>
    </row>
    <row r="200" spans="1:64" s="334" customFormat="1">
      <c r="A200" s="365"/>
      <c r="BL200" s="335"/>
    </row>
    <row r="201" spans="1:64" s="334" customFormat="1">
      <c r="A201" s="365"/>
      <c r="BL201" s="335"/>
    </row>
    <row r="202" spans="1:64" s="334" customFormat="1">
      <c r="A202" s="365"/>
      <c r="BL202" s="335"/>
    </row>
    <row r="203" spans="1:64" s="334" customFormat="1">
      <c r="A203" s="365"/>
      <c r="BL203" s="335"/>
    </row>
    <row r="204" spans="1:64" s="334" customFormat="1">
      <c r="A204" s="365"/>
      <c r="BL204" s="335"/>
    </row>
    <row r="205" spans="1:64" s="334" customFormat="1">
      <c r="A205" s="365"/>
      <c r="BL205" s="335"/>
    </row>
    <row r="206" spans="1:64" s="334" customFormat="1">
      <c r="A206" s="365"/>
      <c r="BL206" s="335"/>
    </row>
    <row r="207" spans="1:64" s="334" customFormat="1">
      <c r="A207" s="365"/>
      <c r="BL207" s="335"/>
    </row>
    <row r="208" spans="1:64" s="334" customFormat="1">
      <c r="A208" s="365"/>
      <c r="BL208" s="335"/>
    </row>
    <row r="209" spans="1:64" s="334" customFormat="1">
      <c r="A209" s="365"/>
      <c r="BL209" s="335"/>
    </row>
    <row r="210" spans="1:64" s="334" customFormat="1">
      <c r="A210" s="365"/>
      <c r="BL210" s="335"/>
    </row>
    <row r="211" spans="1:64" s="334" customFormat="1">
      <c r="A211" s="365"/>
      <c r="BL211" s="335"/>
    </row>
    <row r="212" spans="1:64" s="334" customFormat="1">
      <c r="A212" s="365"/>
      <c r="BL212" s="335"/>
    </row>
    <row r="213" spans="1:64" s="334" customFormat="1">
      <c r="A213" s="365"/>
      <c r="BL213" s="335"/>
    </row>
    <row r="214" spans="1:64" s="334" customFormat="1">
      <c r="A214" s="365"/>
      <c r="BL214" s="335"/>
    </row>
    <row r="215" spans="1:64" s="334" customFormat="1">
      <c r="A215" s="365"/>
      <c r="BL215" s="335"/>
    </row>
    <row r="216" spans="1:64" s="334" customFormat="1">
      <c r="A216" s="365"/>
      <c r="BL216" s="335"/>
    </row>
    <row r="217" spans="1:64" s="334" customFormat="1">
      <c r="A217" s="365"/>
      <c r="BL217" s="335"/>
    </row>
    <row r="218" spans="1:64" s="334" customFormat="1">
      <c r="A218" s="365"/>
      <c r="BL218" s="335"/>
    </row>
    <row r="219" spans="1:64" s="334" customFormat="1">
      <c r="A219" s="365"/>
      <c r="BL219" s="335"/>
    </row>
    <row r="220" spans="1:64" s="334" customFormat="1">
      <c r="A220" s="365"/>
      <c r="BL220" s="335"/>
    </row>
    <row r="221" spans="1:64" s="334" customFormat="1">
      <c r="A221" s="365"/>
      <c r="BL221" s="335"/>
    </row>
    <row r="222" spans="1:64" s="334" customFormat="1">
      <c r="A222" s="365"/>
      <c r="BL222" s="335"/>
    </row>
    <row r="223" spans="1:64" s="334" customFormat="1">
      <c r="A223" s="365"/>
      <c r="BL223" s="335"/>
    </row>
    <row r="224" spans="1:64" s="334" customFormat="1">
      <c r="A224" s="365"/>
      <c r="BL224" s="335"/>
    </row>
    <row r="225" spans="1:64" s="334" customFormat="1">
      <c r="A225" s="365"/>
      <c r="BL225" s="335"/>
    </row>
    <row r="226" spans="1:64" s="334" customFormat="1">
      <c r="A226" s="365"/>
      <c r="BL226" s="335"/>
    </row>
    <row r="227" spans="1:64" s="334" customFormat="1">
      <c r="A227" s="365"/>
      <c r="BL227" s="335"/>
    </row>
    <row r="228" spans="1:64" s="334" customFormat="1">
      <c r="A228" s="365"/>
      <c r="BL228" s="335"/>
    </row>
    <row r="229" spans="1:64" s="334" customFormat="1">
      <c r="A229" s="365"/>
      <c r="BL229" s="335"/>
    </row>
    <row r="230" spans="1:64" s="334" customFormat="1">
      <c r="A230" s="365"/>
      <c r="BL230" s="335"/>
    </row>
    <row r="231" spans="1:64" s="334" customFormat="1">
      <c r="A231" s="365"/>
      <c r="BL231" s="335"/>
    </row>
    <row r="232" spans="1:64" s="334" customFormat="1">
      <c r="A232" s="365"/>
      <c r="BL232" s="335"/>
    </row>
    <row r="233" spans="1:64" s="334" customFormat="1">
      <c r="A233" s="365"/>
      <c r="BL233" s="335"/>
    </row>
    <row r="234" spans="1:64" s="334" customFormat="1">
      <c r="A234" s="365"/>
      <c r="BL234" s="335"/>
    </row>
    <row r="235" spans="1:64" s="334" customFormat="1">
      <c r="A235" s="365"/>
      <c r="BL235" s="335"/>
    </row>
    <row r="236" spans="1:64" s="334" customFormat="1">
      <c r="A236" s="365"/>
      <c r="BL236" s="335"/>
    </row>
    <row r="237" spans="1:64" s="334" customFormat="1">
      <c r="A237" s="365"/>
      <c r="BL237" s="335"/>
    </row>
    <row r="238" spans="1:64" s="334" customFormat="1">
      <c r="A238" s="365"/>
      <c r="BL238" s="335"/>
    </row>
    <row r="239" spans="1:64" s="334" customFormat="1">
      <c r="A239" s="365"/>
      <c r="BL239" s="335"/>
    </row>
    <row r="240" spans="1:64" s="334" customFormat="1">
      <c r="A240" s="365"/>
      <c r="BL240" s="335"/>
    </row>
    <row r="241" spans="1:64" s="334" customFormat="1">
      <c r="A241" s="365"/>
      <c r="BL241" s="335"/>
    </row>
    <row r="242" spans="1:64" s="334" customFormat="1">
      <c r="A242" s="365"/>
      <c r="BL242" s="335"/>
    </row>
    <row r="243" spans="1:64" s="334" customFormat="1">
      <c r="A243" s="365"/>
      <c r="BL243" s="335"/>
    </row>
    <row r="244" spans="1:64" s="334" customFormat="1">
      <c r="A244" s="365"/>
      <c r="BL244" s="335"/>
    </row>
    <row r="245" spans="1:64" s="334" customFormat="1">
      <c r="A245" s="365"/>
      <c r="BL245" s="335"/>
    </row>
    <row r="246" spans="1:64" s="334" customFormat="1">
      <c r="A246" s="365"/>
      <c r="BL246" s="335"/>
    </row>
    <row r="247" spans="1:64" s="334" customFormat="1">
      <c r="A247" s="365"/>
      <c r="BL247" s="335"/>
    </row>
    <row r="248" spans="1:64" s="334" customFormat="1">
      <c r="A248" s="365"/>
      <c r="BL248" s="335"/>
    </row>
    <row r="249" spans="1:64" s="334" customFormat="1">
      <c r="A249" s="365"/>
      <c r="BL249" s="335"/>
    </row>
    <row r="250" spans="1:64" s="334" customFormat="1">
      <c r="A250" s="365"/>
      <c r="BL250" s="335"/>
    </row>
    <row r="251" spans="1:64" s="334" customFormat="1">
      <c r="A251" s="365"/>
      <c r="BL251" s="335"/>
    </row>
    <row r="252" spans="1:64" s="334" customFormat="1">
      <c r="A252" s="365"/>
      <c r="BL252" s="335"/>
    </row>
    <row r="253" spans="1:64" s="334" customFormat="1">
      <c r="A253" s="365"/>
      <c r="BL253" s="335"/>
    </row>
    <row r="254" spans="1:64" s="334" customFormat="1">
      <c r="A254" s="365"/>
      <c r="BL254" s="335"/>
    </row>
    <row r="255" spans="1:64" s="334" customFormat="1">
      <c r="A255" s="365"/>
      <c r="BL255" s="335"/>
    </row>
    <row r="256" spans="1:64" s="334" customFormat="1">
      <c r="A256" s="365"/>
      <c r="BL256" s="335"/>
    </row>
    <row r="257" spans="1:64" s="334" customFormat="1">
      <c r="A257" s="365"/>
      <c r="BL257" s="335"/>
    </row>
    <row r="258" spans="1:64" s="334" customFormat="1">
      <c r="A258" s="365"/>
      <c r="BL258" s="335"/>
    </row>
    <row r="259" spans="1:64" s="334" customFormat="1">
      <c r="A259" s="365"/>
      <c r="BL259" s="335"/>
    </row>
    <row r="260" spans="1:64" s="334" customFormat="1">
      <c r="A260" s="365"/>
      <c r="BL260" s="335"/>
    </row>
    <row r="261" spans="1:64" s="334" customFormat="1">
      <c r="A261" s="365"/>
      <c r="BL261" s="335"/>
    </row>
    <row r="262" spans="1:64" s="334" customFormat="1">
      <c r="A262" s="365"/>
      <c r="BL262" s="335"/>
    </row>
    <row r="263" spans="1:64" s="334" customFormat="1">
      <c r="A263" s="365"/>
      <c r="BL263" s="335"/>
    </row>
    <row r="264" spans="1:64" s="334" customFormat="1">
      <c r="A264" s="365"/>
      <c r="BL264" s="335"/>
    </row>
    <row r="265" spans="1:64" s="334" customFormat="1">
      <c r="A265" s="365"/>
      <c r="BL265" s="335"/>
    </row>
    <row r="266" spans="1:64" s="334" customFormat="1">
      <c r="A266" s="365"/>
      <c r="BL266" s="335"/>
    </row>
    <row r="267" spans="1:64" s="334" customFormat="1">
      <c r="A267" s="365"/>
      <c r="BL267" s="335"/>
    </row>
    <row r="268" spans="1:64" s="334" customFormat="1">
      <c r="A268" s="365"/>
      <c r="BL268" s="335"/>
    </row>
    <row r="269" spans="1:64" s="334" customFormat="1">
      <c r="A269" s="365"/>
      <c r="BL269" s="335"/>
    </row>
    <row r="270" spans="1:64" s="334" customFormat="1">
      <c r="A270" s="365"/>
      <c r="BL270" s="335"/>
    </row>
    <row r="271" spans="1:64" s="334" customFormat="1">
      <c r="A271" s="365"/>
      <c r="BL271" s="335"/>
    </row>
    <row r="272" spans="1:64" s="334" customFormat="1">
      <c r="A272" s="365"/>
      <c r="BL272" s="335"/>
    </row>
    <row r="273" spans="1:64" s="334" customFormat="1">
      <c r="A273" s="365"/>
      <c r="BL273" s="335"/>
    </row>
    <row r="274" spans="1:64" s="334" customFormat="1">
      <c r="A274" s="365"/>
      <c r="BL274" s="335"/>
    </row>
    <row r="275" spans="1:64" s="334" customFormat="1">
      <c r="A275" s="365"/>
      <c r="BL275" s="335"/>
    </row>
    <row r="276" spans="1:64" s="334" customFormat="1">
      <c r="A276" s="365"/>
      <c r="BL276" s="335"/>
    </row>
    <row r="277" spans="1:64" s="334" customFormat="1">
      <c r="A277" s="365"/>
      <c r="BL277" s="335"/>
    </row>
    <row r="278" spans="1:64" s="334" customFormat="1">
      <c r="A278" s="365"/>
      <c r="BL278" s="335"/>
    </row>
    <row r="279" spans="1:64" s="334" customFormat="1">
      <c r="A279" s="365"/>
      <c r="BL279" s="335"/>
    </row>
    <row r="280" spans="1:64" s="334" customFormat="1">
      <c r="A280" s="365"/>
      <c r="BL280" s="335"/>
    </row>
    <row r="281" spans="1:64" s="334" customFormat="1">
      <c r="A281" s="365"/>
      <c r="BL281" s="335"/>
    </row>
    <row r="282" spans="1:64" s="334" customFormat="1">
      <c r="A282" s="365"/>
      <c r="BL282" s="335"/>
    </row>
    <row r="283" spans="1:64" s="334" customFormat="1">
      <c r="A283" s="365"/>
      <c r="BL283" s="335"/>
    </row>
    <row r="284" spans="1:64" s="334" customFormat="1">
      <c r="A284" s="365"/>
      <c r="BL284" s="335"/>
    </row>
    <row r="285" spans="1:64" s="334" customFormat="1">
      <c r="A285" s="365"/>
      <c r="BL285" s="335"/>
    </row>
    <row r="286" spans="1:64" s="334" customFormat="1">
      <c r="A286" s="365"/>
      <c r="BL286" s="335"/>
    </row>
    <row r="287" spans="1:64" s="334" customFormat="1">
      <c r="A287" s="365"/>
      <c r="BL287" s="335"/>
    </row>
    <row r="288" spans="1:64" s="334" customFormat="1">
      <c r="A288" s="365"/>
      <c r="BL288" s="335"/>
    </row>
    <row r="289" spans="1:64" s="334" customFormat="1">
      <c r="A289" s="365"/>
      <c r="BL289" s="335"/>
    </row>
    <row r="290" spans="1:64" s="334" customFormat="1">
      <c r="A290" s="365"/>
      <c r="BL290" s="335"/>
    </row>
    <row r="291" spans="1:64" s="334" customFormat="1">
      <c r="A291" s="365"/>
      <c r="BL291" s="335"/>
    </row>
    <row r="292" spans="1:64" s="334" customFormat="1">
      <c r="A292" s="365"/>
      <c r="BL292" s="335"/>
    </row>
    <row r="293" spans="1:64" s="334" customFormat="1">
      <c r="A293" s="365"/>
      <c r="BL293" s="335"/>
    </row>
    <row r="294" spans="1:64" s="334" customFormat="1">
      <c r="A294" s="365"/>
      <c r="BL294" s="335"/>
    </row>
    <row r="295" spans="1:64" s="334" customFormat="1">
      <c r="A295" s="365"/>
      <c r="BL295" s="335"/>
    </row>
    <row r="296" spans="1:64" s="334" customFormat="1">
      <c r="A296" s="365"/>
      <c r="BL296" s="335"/>
    </row>
    <row r="297" spans="1:64" s="334" customFormat="1">
      <c r="A297" s="365"/>
      <c r="BL297" s="335"/>
    </row>
    <row r="298" spans="1:64" s="334" customFormat="1">
      <c r="A298" s="365"/>
      <c r="BL298" s="335"/>
    </row>
    <row r="299" spans="1:64" s="334" customFormat="1">
      <c r="A299" s="365"/>
      <c r="BL299" s="335"/>
    </row>
    <row r="300" spans="1:64" s="334" customFormat="1">
      <c r="A300" s="365"/>
      <c r="BL300" s="335"/>
    </row>
    <row r="301" spans="1:64" s="334" customFormat="1">
      <c r="A301" s="365"/>
      <c r="BL301" s="335"/>
    </row>
    <row r="302" spans="1:64" s="334" customFormat="1">
      <c r="A302" s="365"/>
      <c r="BL302" s="335"/>
    </row>
    <row r="303" spans="1:64" s="334" customFormat="1">
      <c r="A303" s="365"/>
      <c r="BL303" s="335"/>
    </row>
    <row r="304" spans="1:64" s="334" customFormat="1">
      <c r="A304" s="365"/>
      <c r="BL304" s="335"/>
    </row>
    <row r="305" spans="1:64" s="334" customFormat="1">
      <c r="A305" s="365"/>
      <c r="BL305" s="335"/>
    </row>
    <row r="306" spans="1:64" s="334" customFormat="1">
      <c r="A306" s="365"/>
      <c r="BL306" s="335"/>
    </row>
    <row r="307" spans="1:64" s="334" customFormat="1">
      <c r="A307" s="365"/>
      <c r="BL307" s="335"/>
    </row>
    <row r="308" spans="1:64" s="334" customFormat="1">
      <c r="A308" s="365"/>
      <c r="BL308" s="335"/>
    </row>
    <row r="309" spans="1:64" s="334" customFormat="1">
      <c r="A309" s="365"/>
      <c r="BL309" s="335"/>
    </row>
    <row r="310" spans="1:64" s="334" customFormat="1">
      <c r="A310" s="365"/>
      <c r="BL310" s="335"/>
    </row>
    <row r="311" spans="1:64" s="334" customFormat="1">
      <c r="A311" s="365"/>
      <c r="BL311" s="335"/>
    </row>
    <row r="312" spans="1:64" s="334" customFormat="1">
      <c r="A312" s="365"/>
      <c r="BL312" s="335"/>
    </row>
    <row r="313" spans="1:64" s="334" customFormat="1">
      <c r="A313" s="365"/>
      <c r="BL313" s="335"/>
    </row>
    <row r="314" spans="1:64" s="334" customFormat="1">
      <c r="A314" s="365"/>
      <c r="BL314" s="335"/>
    </row>
    <row r="315" spans="1:64" s="334" customFormat="1">
      <c r="A315" s="365"/>
      <c r="BL315" s="335"/>
    </row>
    <row r="316" spans="1:64" s="334" customFormat="1">
      <c r="A316" s="365"/>
      <c r="BL316" s="335"/>
    </row>
    <row r="317" spans="1:64" s="334" customFormat="1">
      <c r="A317" s="365"/>
      <c r="BL317" s="335"/>
    </row>
    <row r="318" spans="1:64" s="334" customFormat="1">
      <c r="A318" s="365"/>
      <c r="BL318" s="335"/>
    </row>
    <row r="319" spans="1:64" s="334" customFormat="1">
      <c r="A319" s="365"/>
      <c r="BL319" s="335"/>
    </row>
    <row r="320" spans="1:64" s="334" customFormat="1">
      <c r="A320" s="365"/>
      <c r="BL320" s="335"/>
    </row>
    <row r="321" spans="1:64" s="334" customFormat="1">
      <c r="A321" s="365"/>
      <c r="BL321" s="335"/>
    </row>
    <row r="322" spans="1:64" s="334" customFormat="1">
      <c r="A322" s="365"/>
      <c r="BL322" s="335"/>
    </row>
    <row r="323" spans="1:64" s="334" customFormat="1">
      <c r="A323" s="365"/>
      <c r="BL323" s="335"/>
    </row>
    <row r="324" spans="1:64" s="334" customFormat="1">
      <c r="A324" s="365"/>
      <c r="BL324" s="335"/>
    </row>
    <row r="325" spans="1:64" s="334" customFormat="1">
      <c r="A325" s="365"/>
      <c r="BL325" s="335"/>
    </row>
    <row r="326" spans="1:64" s="334" customFormat="1">
      <c r="A326" s="365"/>
      <c r="BL326" s="335"/>
    </row>
    <row r="327" spans="1:64" s="334" customFormat="1">
      <c r="A327" s="365"/>
      <c r="BL327" s="335"/>
    </row>
    <row r="328" spans="1:64" s="334" customFormat="1">
      <c r="A328" s="365"/>
      <c r="BL328" s="335"/>
    </row>
    <row r="329" spans="1:64" s="334" customFormat="1">
      <c r="A329" s="365"/>
      <c r="BL329" s="335"/>
    </row>
    <row r="330" spans="1:64" s="334" customFormat="1">
      <c r="A330" s="365"/>
      <c r="BL330" s="335"/>
    </row>
    <row r="331" spans="1:64" s="334" customFormat="1">
      <c r="A331" s="365"/>
      <c r="BL331" s="335"/>
    </row>
    <row r="332" spans="1:64" s="334" customFormat="1">
      <c r="A332" s="365"/>
      <c r="BL332" s="335"/>
    </row>
    <row r="333" spans="1:64" s="334" customFormat="1">
      <c r="A333" s="365"/>
      <c r="BL333" s="335"/>
    </row>
    <row r="334" spans="1:64" s="334" customFormat="1">
      <c r="A334" s="365"/>
      <c r="BL334" s="335"/>
    </row>
    <row r="335" spans="1:64" s="334" customFormat="1">
      <c r="A335" s="365"/>
      <c r="BL335" s="335"/>
    </row>
    <row r="336" spans="1:64" s="334" customFormat="1">
      <c r="A336" s="365"/>
      <c r="BL336" s="335"/>
    </row>
    <row r="337" spans="1:64" s="334" customFormat="1">
      <c r="A337" s="365"/>
      <c r="BL337" s="335"/>
    </row>
    <row r="338" spans="1:64" s="334" customFormat="1">
      <c r="A338" s="365"/>
      <c r="BL338" s="335"/>
    </row>
    <row r="339" spans="1:64" s="334" customFormat="1">
      <c r="A339" s="365"/>
      <c r="BL339" s="335"/>
    </row>
    <row r="340" spans="1:64" s="334" customFormat="1">
      <c r="A340" s="365"/>
      <c r="BL340" s="335"/>
    </row>
    <row r="341" spans="1:64" s="334" customFormat="1">
      <c r="A341" s="365"/>
      <c r="BL341" s="335"/>
    </row>
    <row r="342" spans="1:64" s="334" customFormat="1">
      <c r="A342" s="365"/>
      <c r="BL342" s="335"/>
    </row>
    <row r="343" spans="1:64" s="334" customFormat="1">
      <c r="A343" s="365"/>
      <c r="BL343" s="335"/>
    </row>
    <row r="344" spans="1:64" s="334" customFormat="1">
      <c r="A344" s="365"/>
      <c r="BL344" s="335"/>
    </row>
    <row r="345" spans="1:64" s="334" customFormat="1">
      <c r="A345" s="365"/>
      <c r="BL345" s="335"/>
    </row>
    <row r="346" spans="1:64" s="334" customFormat="1">
      <c r="A346" s="365"/>
      <c r="BL346" s="335"/>
    </row>
    <row r="347" spans="1:64" s="334" customFormat="1">
      <c r="A347" s="365"/>
      <c r="BL347" s="335"/>
    </row>
    <row r="348" spans="1:64" s="334" customFormat="1">
      <c r="A348" s="365"/>
      <c r="BL348" s="335"/>
    </row>
    <row r="349" spans="1:64" s="334" customFormat="1">
      <c r="A349" s="365"/>
      <c r="BL349" s="335"/>
    </row>
    <row r="350" spans="1:64" s="334" customFormat="1">
      <c r="A350" s="365"/>
      <c r="BL350" s="335"/>
    </row>
    <row r="351" spans="1:64" s="334" customFormat="1">
      <c r="A351" s="365"/>
      <c r="D351" s="336"/>
      <c r="BL351" s="335"/>
    </row>
    <row r="352" spans="1:64">
      <c r="E352" s="334"/>
    </row>
  </sheetData>
  <sheetProtection algorithmName="SHA-512" hashValue="dnCQ3YjSimQ0ZHza8b1EAm/JejjpL/y+u5YKRYWS66/GHW6korYELDfeDDRq92tXvcUSslTDd6ndni32PCCH+w==" saltValue="nPGzMbtA+BJAn3NeX/0Vlw==" spinCount="100000" sheet="1" insertRows="0" insertHyperlinks="0"/>
  <customSheetViews>
    <customSheetView guid="{2DAA1D84-496C-43B3-9B3D-F6443FDB70D2}" scale="90" hiddenRows="1" hiddenColumns="1" topLeftCell="A47">
      <selection activeCell="D50" sqref="D50"/>
      <pageMargins left="0.7" right="0.7" top="0.75" bottom="0.75" header="0.3" footer="0.3"/>
      <pageSetup orientation="portrait" r:id="rId1"/>
    </customSheetView>
    <customSheetView guid="{4795D392-B56F-435A-BCD0-DB99C7E0A0B0}" scale="90" hiddenRows="1" hiddenColumns="1" topLeftCell="A50">
      <selection activeCell="D60" sqref="D60:D61"/>
      <pageMargins left="0.7" right="0.7" top="0.75" bottom="0.75" header="0.3" footer="0.3"/>
      <pageSetup orientation="portrait" r:id="rId2"/>
    </customSheetView>
  </customSheetViews>
  <mergeCells count="7">
    <mergeCell ref="A1:P1"/>
    <mergeCell ref="B21:B22"/>
    <mergeCell ref="E70:F70"/>
    <mergeCell ref="B39:B70"/>
    <mergeCell ref="B83:C83"/>
    <mergeCell ref="C2:F2"/>
    <mergeCell ref="C30:E30"/>
  </mergeCells>
  <conditionalFormatting sqref="A79:C79 F79:P79 A26:P78 A80:P92">
    <cfRule type="expression" dxfId="95" priority="40">
      <formula>$C$23=TRUE</formula>
    </cfRule>
  </conditionalFormatting>
  <conditionalFormatting sqref="B26">
    <cfRule type="expression" dxfId="94" priority="14">
      <formula>$C$23=TRUE</formula>
    </cfRule>
  </conditionalFormatting>
  <conditionalFormatting sqref="C39:F40">
    <cfRule type="expression" dxfId="93" priority="13">
      <formula>$C$23=TRUE</formula>
    </cfRule>
  </conditionalFormatting>
  <conditionalFormatting sqref="C70">
    <cfRule type="expression" dxfId="92" priority="12">
      <formula>$C$23=TRUE</formula>
    </cfRule>
  </conditionalFormatting>
  <conditionalFormatting sqref="B39:B70">
    <cfRule type="expression" dxfId="91" priority="11">
      <formula>$C$23=TRUE</formula>
    </cfRule>
  </conditionalFormatting>
  <conditionalFormatting sqref="B83:C83">
    <cfRule type="expression" dxfId="90" priority="9">
      <formula>$C$23=TRUE</formula>
    </cfRule>
  </conditionalFormatting>
  <conditionalFormatting sqref="B85:B88">
    <cfRule type="expression" dxfId="89" priority="8">
      <formula>$C$23=TRUE</formula>
    </cfRule>
  </conditionalFormatting>
  <conditionalFormatting sqref="D85:D88">
    <cfRule type="expression" dxfId="88" priority="7">
      <formula>$C$23=TRUE</formula>
    </cfRule>
  </conditionalFormatting>
  <conditionalFormatting sqref="B90:C90">
    <cfRule type="expression" dxfId="87" priority="6">
      <formula>$C$23=TRUE</formula>
    </cfRule>
  </conditionalFormatting>
  <conditionalFormatting sqref="D79">
    <cfRule type="expression" dxfId="86" priority="5">
      <formula>$C$23=TRUE</formula>
    </cfRule>
  </conditionalFormatting>
  <conditionalFormatting sqref="E79">
    <cfRule type="expression" dxfId="85" priority="4">
      <formula>$C$23=TRUE</formula>
    </cfRule>
  </conditionalFormatting>
  <conditionalFormatting sqref="C87">
    <cfRule type="expression" dxfId="84" priority="2">
      <formula>AND($C$87&lt;&gt;"תא זה יעודכן אוטומטית עם מילוי הטופס",$C$87&lt;50000)</formula>
    </cfRule>
  </conditionalFormatting>
  <conditionalFormatting sqref="D34">
    <cfRule type="expression" dxfId="83" priority="1">
      <formula>$D$34&lt;$D$33</formula>
    </cfRule>
  </conditionalFormatting>
  <dataValidations count="19">
    <dataValidation type="decimal" allowBlank="1" showInputMessage="1" showErrorMessage="1" sqref="C90 C80">
      <formula1>0.01</formula1>
      <formula2>0.2</formula2>
    </dataValidation>
    <dataValidation type="list" allowBlank="1" showInputMessage="1" showErrorMessage="1" sqref="E33:E34">
      <formula1>חודשים</formula1>
    </dataValidation>
    <dataValidation type="list" allowBlank="1" showInputMessage="1" showErrorMessage="1" sqref="D33:D34">
      <formula1>שנה</formula1>
    </dataValidation>
    <dataValidation type="custom" showErrorMessage="1" error="אנא הכנס דוא&quot;ל תקין" sqref="C12 J21:J22">
      <formula1>AND( FIND(".",C12), FIND("@",C12))</formula1>
    </dataValidation>
    <dataValidation type="textLength" showInputMessage="1" showErrorMessage="1" error="אנא הכנס כתובת למשלוח דואר" sqref="K21:K22">
      <formula1>1</formula1>
      <formula2>100</formula2>
    </dataValidation>
    <dataValidation type="textLength" showErrorMessage="1" error="אנא הכנס מספר טלפון תקין" sqref="H21:I22 C11">
      <formula1>9</formula1>
      <formula2>10</formula2>
    </dataValidation>
    <dataValidation type="list" allowBlank="1" showInputMessage="1" showErrorMessage="1" sqref="C28">
      <formula1>מגזר</formula1>
    </dataValidation>
    <dataValidation type="custom" operator="greaterThan" showInputMessage="1" showErrorMessage="1" error="אנא הכנס שם תקין" sqref="D21:E22">
      <formula1>ISTEXT(D21)</formula1>
    </dataValidation>
    <dataValidation type="list" allowBlank="1" showInputMessage="1" showErrorMessage="1" sqref="C14">
      <formula1>ענף</formula1>
    </dataValidation>
    <dataValidation type="decimal" operator="greaterThanOrEqual" allowBlank="1" showInputMessage="1" showErrorMessage="1" sqref="D41:D69">
      <formula1>0</formula1>
    </dataValidation>
    <dataValidation type="list" allowBlank="1" showInputMessage="1" showErrorMessage="1" sqref="C17:C18">
      <formula1>שם_ישוב</formula1>
    </dataValidation>
    <dataValidation showInputMessage="1" showErrorMessage="1" sqref="C30:E30"/>
    <dataValidation type="list" allowBlank="1" showInputMessage="1" showErrorMessage="1" sqref="C73">
      <formula1>אסקו</formula1>
    </dataValidation>
    <dataValidation type="list" allowBlank="1" showInputMessage="1" showErrorMessage="1" sqref="C77">
      <formula1>מאשר</formula1>
    </dataValidation>
    <dataValidation type="list" operator="greaterThan" showErrorMessage="1" error="אנא בחר תפקיד" sqref="C21:C22">
      <formula1>תפקיד</formula1>
    </dataValidation>
    <dataValidation type="list" operator="greaterThan" showInputMessage="1" showErrorMessage="1" error="אנא הכנס שם תקין" sqref="G24:G25 G21:G22">
      <formula1>תואר</formula1>
    </dataValidation>
    <dataValidation type="textLength" operator="equal" showErrorMessage="1" error="אנא הכנס מספר ת.ז תקין" sqref="F21:F22">
      <formula1>9</formula1>
    </dataValidation>
    <dataValidation operator="greaterThan" showInputMessage="1" showErrorMessage="1" error="אנא הכנס שם תקין" sqref="G23"/>
    <dataValidation type="decimal" allowBlank="1" showInputMessage="1" showErrorMessage="1" sqref="C79">
      <formula1>0.01</formula1>
      <formula2>0.35</formula2>
    </dataValidation>
  </dataValidations>
  <pageMargins left="0.7" right="0.7" top="0.75" bottom="0.75" header="0.3" footer="0.3"/>
  <pageSetup orientation="portrait" r:id="rId3"/>
  <ignoredErrors>
    <ignoredError sqref="A17 A19" numberStoredAsText="1"/>
  </ignoredErrors>
  <extLst>
    <ext xmlns:x14="http://schemas.microsoft.com/office/spreadsheetml/2009/9/main" uri="{78C0D931-6437-407d-A8EE-F0AAD7539E65}">
      <x14:conditionalFormattings>
        <x14:conditionalFormatting xmlns:xm="http://schemas.microsoft.com/office/excel/2006/main">
          <x14:cfRule type="expression" priority="19" id="{8F3CCBB3-0D9E-4A2E-8CB8-842420BA4049}">
            <xm:f>$C$73&lt;&gt;קבועים!$H$6</xm:f>
            <x14:dxf>
              <fill>
                <patternFill patternType="lightDown">
                  <fgColor theme="0"/>
                  <bgColor theme="0" tint="-0.34998626667073579"/>
                </patternFill>
              </fill>
            </x14:dxf>
          </x14:cfRule>
          <xm:sqref>A75:P77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3" tint="0.59999389629810485"/>
  </sheetPr>
  <dimension ref="A1:KV454"/>
  <sheetViews>
    <sheetView showGridLines="0" rightToLeft="1" zoomScale="80" zoomScaleNormal="80" workbookViewId="0">
      <selection activeCell="A52" sqref="A52"/>
    </sheetView>
  </sheetViews>
  <sheetFormatPr defaultColWidth="9" defaultRowHeight="16.5" outlineLevelRow="1" outlineLevelCol="1"/>
  <cols>
    <col min="1" max="1" width="5.375" style="545" customWidth="1"/>
    <col min="2" max="2" width="32.125" style="266" customWidth="1"/>
    <col min="3" max="10" width="27.5" style="266" customWidth="1"/>
    <col min="11" max="12" width="27.5" style="660" customWidth="1"/>
    <col min="13" max="15" width="14.25" style="660" customWidth="1"/>
    <col min="16" max="16" width="19.25" style="266" hidden="1" customWidth="1" outlineLevel="1"/>
    <col min="17" max="17" width="24.375" style="266" hidden="1" customWidth="1" outlineLevel="1"/>
    <col min="18" max="19" width="19.25" style="266" hidden="1" customWidth="1" outlineLevel="1"/>
    <col min="20" max="20" width="20.875" style="266" hidden="1" customWidth="1" outlineLevel="1"/>
    <col min="21" max="21" width="18" style="266" customWidth="1" collapsed="1"/>
    <col min="22" max="22" width="17" style="266" customWidth="1"/>
    <col min="23" max="23" width="19" style="266" customWidth="1"/>
    <col min="24" max="24" width="26.25" style="266" customWidth="1"/>
    <col min="25" max="25" width="29.625" style="266" customWidth="1"/>
    <col min="26" max="26" width="18.125" style="266" customWidth="1"/>
    <col min="27" max="32" width="29.375" style="266" customWidth="1"/>
    <col min="33" max="33" width="10.625" style="266" customWidth="1"/>
    <col min="34" max="34" width="29.875" style="266" customWidth="1"/>
    <col min="35" max="35" width="14.625" style="266" customWidth="1"/>
    <col min="36" max="36" width="28.25" style="266" customWidth="1"/>
    <col min="37" max="37" width="20.375" style="266" customWidth="1"/>
    <col min="38" max="38" width="29.375" style="266" customWidth="1"/>
    <col min="39" max="39" width="20.75" style="266" customWidth="1"/>
    <col min="40" max="40" width="16.625" style="266" customWidth="1"/>
    <col min="41" max="41" width="15.625" style="266" customWidth="1"/>
    <col min="42" max="42" width="18.75" style="266" customWidth="1"/>
    <col min="43" max="43" width="20.875" style="266" customWidth="1"/>
    <col min="44" max="44" width="27.125" style="266" customWidth="1"/>
    <col min="45" max="45" width="27" style="266" customWidth="1"/>
    <col min="46" max="46" width="18.25" style="266" customWidth="1"/>
    <col min="47" max="47" width="23.375" style="266" customWidth="1"/>
    <col min="48" max="48" width="20.25" style="266" customWidth="1"/>
    <col min="49" max="49" width="20.125" style="266" customWidth="1"/>
    <col min="50" max="50" width="16.375" style="266" customWidth="1"/>
    <col min="51" max="51" width="24.875" style="266" customWidth="1"/>
    <col min="52" max="52" width="14.375" style="266" customWidth="1"/>
    <col min="53" max="53" width="28.75" style="266" customWidth="1"/>
    <col min="54" max="54" width="19.125" style="266" customWidth="1"/>
    <col min="55" max="55" width="20.875" style="266" customWidth="1"/>
    <col min="56" max="56" width="22.375" style="266" customWidth="1"/>
    <col min="57" max="57" width="25.875" style="266" customWidth="1"/>
    <col min="58" max="58" width="21.875" style="266" customWidth="1"/>
    <col min="59" max="59" width="25.125" style="266" customWidth="1"/>
    <col min="60" max="60" width="22" style="266" bestFit="1" customWidth="1"/>
    <col min="61" max="61" width="11.75" style="266" customWidth="1"/>
    <col min="62" max="62" width="27.375" style="266" customWidth="1"/>
    <col min="63" max="63" width="22.375" style="266" customWidth="1"/>
    <col min="64" max="64" width="26.25" style="266" customWidth="1"/>
    <col min="65" max="65" width="20.875" style="266" customWidth="1"/>
    <col min="66" max="67" width="26.375" style="266" customWidth="1"/>
    <col min="68" max="68" width="15.375" style="266" customWidth="1"/>
    <col min="69" max="69" width="11.25" style="266" customWidth="1"/>
    <col min="70" max="70" width="13.25" style="266" customWidth="1"/>
    <col min="71" max="71" width="11" style="266" customWidth="1"/>
    <col min="72" max="72" width="22" style="333" bestFit="1" customWidth="1"/>
    <col min="73" max="73" width="13.75" style="266" customWidth="1"/>
    <col min="74" max="74" width="26.375" style="266" customWidth="1"/>
    <col min="75" max="75" width="14.875" style="266" customWidth="1"/>
    <col min="76" max="76" width="13.75" style="266" customWidth="1"/>
    <col min="77" max="77" width="14.375" style="266" customWidth="1"/>
    <col min="78" max="78" width="17.75" style="266" customWidth="1"/>
    <col min="79" max="79" width="20.875" style="266" customWidth="1"/>
    <col min="80" max="80" width="12.125" style="266" customWidth="1"/>
    <col min="81" max="81" width="14.375" style="266" customWidth="1"/>
    <col min="82" max="82" width="20.375" style="266" customWidth="1"/>
    <col min="83" max="83" width="15.125" style="266" customWidth="1"/>
    <col min="84" max="84" width="22" style="266" bestFit="1" customWidth="1"/>
    <col min="85" max="85" width="13.375" style="266" customWidth="1"/>
    <col min="86" max="86" width="20" style="266" customWidth="1"/>
    <col min="87" max="87" width="12.25" style="266" customWidth="1"/>
    <col min="88" max="88" width="15.625" style="266" customWidth="1"/>
    <col min="89" max="89" width="26" style="266" customWidth="1"/>
    <col min="90" max="90" width="14.625" style="266" customWidth="1"/>
    <col min="91" max="91" width="20.875" style="266" customWidth="1"/>
    <col min="92" max="92" width="11.625" style="266" customWidth="1"/>
    <col min="93" max="93" width="20.125" style="266" bestFit="1" customWidth="1"/>
    <col min="94" max="94" width="9" style="266"/>
    <col min="95" max="95" width="11.75" style="266" bestFit="1" customWidth="1"/>
    <col min="96" max="96" width="22" style="266" bestFit="1" customWidth="1"/>
    <col min="97" max="99" width="9" style="266"/>
    <col min="100" max="100" width="13.375" style="266" customWidth="1"/>
    <col min="101" max="101" width="13.125" style="266" customWidth="1"/>
    <col min="102" max="102" width="10.375" style="266" customWidth="1"/>
    <col min="103" max="103" width="20.875" style="266" customWidth="1"/>
    <col min="104" max="104" width="9" style="266" customWidth="1"/>
    <col min="105" max="105" width="20.125" style="266" bestFit="1" customWidth="1"/>
    <col min="106" max="106" width="9" style="266"/>
    <col min="107" max="107" width="11.75" style="266" bestFit="1" customWidth="1"/>
    <col min="108" max="108" width="22" style="266" bestFit="1" customWidth="1"/>
    <col min="109" max="111" width="9" style="266"/>
    <col min="112" max="112" width="13.375" style="266" customWidth="1"/>
    <col min="113" max="113" width="13.125" style="266" customWidth="1"/>
    <col min="114" max="114" width="10.375" style="266" customWidth="1"/>
    <col min="115" max="115" width="20.875" style="266" customWidth="1"/>
    <col min="116" max="116" width="9" style="266" customWidth="1"/>
    <col min="117" max="117" width="20.125" style="266" bestFit="1" customWidth="1"/>
    <col min="118" max="118" width="9" style="266"/>
    <col min="119" max="119" width="11.75" style="266" bestFit="1" customWidth="1"/>
    <col min="120" max="120" width="22" style="266" bestFit="1" customWidth="1"/>
    <col min="121" max="123" width="9" style="266"/>
    <col min="124" max="124" width="13.375" style="266" customWidth="1"/>
    <col min="125" max="125" width="20.125" style="266" customWidth="1"/>
    <col min="126" max="126" width="10.375" style="266" customWidth="1"/>
    <col min="127" max="127" width="20.875" style="266" customWidth="1"/>
    <col min="128" max="128" width="9" style="266" customWidth="1"/>
    <col min="129" max="16384" width="9" style="266"/>
  </cols>
  <sheetData>
    <row r="1" spans="1:308" ht="86.1" customHeight="1">
      <c r="A1" s="748" t="s">
        <v>2433</v>
      </c>
      <c r="B1" s="749"/>
      <c r="C1" s="749"/>
      <c r="D1" s="749"/>
      <c r="E1" s="749"/>
      <c r="F1" s="749"/>
      <c r="G1" s="749"/>
      <c r="H1" s="749"/>
      <c r="I1" s="749"/>
      <c r="J1" s="749"/>
      <c r="K1" s="749"/>
      <c r="L1" s="749"/>
      <c r="M1" s="749"/>
      <c r="N1" s="749"/>
      <c r="O1" s="749"/>
      <c r="P1" s="749"/>
      <c r="Q1" s="590"/>
      <c r="R1" s="590"/>
      <c r="S1" s="590"/>
      <c r="T1" s="590"/>
      <c r="U1" s="591"/>
      <c r="BT1" s="266"/>
    </row>
    <row r="2" spans="1:308" ht="39.6" customHeight="1">
      <c r="A2" s="592"/>
      <c r="B2" s="415" t="s">
        <v>2382</v>
      </c>
      <c r="C2" s="593"/>
      <c r="D2" s="272"/>
      <c r="E2" s="272"/>
      <c r="F2" s="272"/>
      <c r="G2" s="272"/>
      <c r="H2" s="272"/>
      <c r="I2" s="272"/>
      <c r="J2" s="272"/>
      <c r="K2" s="272"/>
      <c r="L2" s="272"/>
      <c r="M2" s="272"/>
      <c r="N2" s="272"/>
      <c r="O2" s="272"/>
      <c r="P2" s="272"/>
      <c r="Q2" s="272"/>
      <c r="R2" s="272"/>
      <c r="S2" s="272"/>
      <c r="T2" s="272"/>
      <c r="U2" s="594"/>
      <c r="BT2" s="266"/>
    </row>
    <row r="3" spans="1:308" ht="20.45" customHeight="1">
      <c r="A3" s="595"/>
      <c r="B3" s="287" t="s">
        <v>2343</v>
      </c>
      <c r="C3" s="593"/>
      <c r="D3" s="272"/>
      <c r="E3" s="272"/>
      <c r="F3" s="272"/>
      <c r="G3" s="272"/>
      <c r="H3" s="272"/>
      <c r="I3" s="272"/>
      <c r="J3" s="272"/>
      <c r="K3" s="272"/>
      <c r="L3" s="272"/>
      <c r="M3" s="272"/>
      <c r="N3" s="272"/>
      <c r="O3" s="272"/>
      <c r="P3" s="272"/>
      <c r="Q3" s="272"/>
      <c r="R3" s="272"/>
      <c r="S3" s="272"/>
      <c r="T3" s="272"/>
      <c r="U3" s="594"/>
      <c r="BT3" s="266"/>
    </row>
    <row r="4" spans="1:308" ht="20.45" customHeight="1">
      <c r="A4" s="595"/>
      <c r="B4" s="287" t="s">
        <v>2398</v>
      </c>
      <c r="C4" s="593"/>
      <c r="D4" s="272"/>
      <c r="E4" s="272"/>
      <c r="F4" s="272"/>
      <c r="G4" s="272"/>
      <c r="H4" s="272"/>
      <c r="I4" s="272"/>
      <c r="J4" s="272"/>
      <c r="K4" s="272"/>
      <c r="L4" s="272"/>
      <c r="M4" s="272"/>
      <c r="N4" s="272"/>
      <c r="O4" s="272"/>
      <c r="P4" s="272"/>
      <c r="Q4" s="272"/>
      <c r="R4" s="272"/>
      <c r="S4" s="272"/>
      <c r="T4" s="272"/>
      <c r="U4" s="594"/>
      <c r="BT4" s="266"/>
    </row>
    <row r="5" spans="1:308" ht="48.6" customHeight="1">
      <c r="A5" s="595"/>
      <c r="B5" s="758" t="s">
        <v>2451</v>
      </c>
      <c r="C5" s="758"/>
      <c r="D5" s="758"/>
      <c r="E5" s="758"/>
      <c r="F5" s="758"/>
      <c r="G5" s="758"/>
      <c r="H5" s="272"/>
      <c r="I5" s="272"/>
      <c r="J5" s="272"/>
      <c r="K5" s="272"/>
      <c r="L5" s="272"/>
      <c r="M5" s="272"/>
      <c r="N5" s="272"/>
      <c r="O5" s="272"/>
      <c r="P5" s="272"/>
      <c r="Q5" s="272"/>
      <c r="R5" s="272"/>
      <c r="S5" s="272"/>
      <c r="T5" s="272"/>
      <c r="U5" s="594"/>
      <c r="BT5" s="266"/>
    </row>
    <row r="6" spans="1:308" ht="20.45" customHeight="1">
      <c r="A6" s="595"/>
      <c r="B6" s="287" t="s">
        <v>2450</v>
      </c>
      <c r="C6" s="287"/>
      <c r="D6" s="272"/>
      <c r="E6" s="272"/>
      <c r="F6" s="272"/>
      <c r="G6" s="272"/>
      <c r="H6" s="272"/>
      <c r="I6" s="272"/>
      <c r="J6" s="272"/>
      <c r="K6" s="272"/>
      <c r="L6" s="272"/>
      <c r="M6" s="272"/>
      <c r="N6" s="272"/>
      <c r="O6" s="272"/>
      <c r="P6" s="272"/>
      <c r="Q6" s="272"/>
      <c r="R6" s="272"/>
      <c r="S6" s="272"/>
      <c r="T6" s="272"/>
      <c r="U6" s="594"/>
      <c r="BT6" s="266"/>
    </row>
    <row r="7" spans="1:308" ht="20.45" customHeight="1">
      <c r="A7" s="595"/>
      <c r="B7" s="734" t="s">
        <v>2449</v>
      </c>
      <c r="C7" s="287"/>
      <c r="D7" s="272"/>
      <c r="E7" s="272"/>
      <c r="F7" s="272"/>
      <c r="G7" s="272"/>
      <c r="H7" s="272"/>
      <c r="I7" s="272"/>
      <c r="J7" s="272"/>
      <c r="K7" s="272"/>
      <c r="L7" s="272"/>
      <c r="M7" s="272"/>
      <c r="N7" s="272"/>
      <c r="O7" s="272"/>
      <c r="P7" s="272"/>
      <c r="Q7" s="272"/>
      <c r="R7" s="272"/>
      <c r="S7" s="272"/>
      <c r="T7" s="272"/>
      <c r="U7" s="594"/>
      <c r="BT7" s="266"/>
    </row>
    <row r="8" spans="1:308" s="260" customFormat="1" ht="18.75" customHeight="1">
      <c r="A8" s="433"/>
      <c r="B8" s="309" t="s">
        <v>226</v>
      </c>
      <c r="C8" s="596"/>
      <c r="D8" s="309"/>
      <c r="E8" s="309"/>
      <c r="F8" s="309"/>
      <c r="G8" s="309"/>
      <c r="H8" s="309"/>
      <c r="I8" s="309"/>
      <c r="J8" s="309"/>
      <c r="K8" s="309"/>
      <c r="L8" s="309"/>
      <c r="M8" s="309"/>
      <c r="N8" s="309"/>
      <c r="O8" s="309"/>
      <c r="P8" s="309"/>
      <c r="Q8" s="309"/>
      <c r="R8" s="309"/>
      <c r="S8" s="309"/>
      <c r="T8" s="309"/>
      <c r="U8" s="261"/>
    </row>
    <row r="9" spans="1:308" s="260" customFormat="1">
      <c r="A9" s="427"/>
      <c r="B9" s="316" t="s">
        <v>24</v>
      </c>
      <c r="C9" s="309"/>
      <c r="D9" s="309"/>
      <c r="E9" s="309"/>
      <c r="F9" s="309"/>
      <c r="G9" s="309"/>
      <c r="H9" s="309"/>
      <c r="I9" s="309"/>
      <c r="J9" s="309"/>
      <c r="K9" s="309"/>
      <c r="L9" s="309"/>
      <c r="M9" s="309"/>
      <c r="N9" s="309"/>
      <c r="O9" s="309"/>
      <c r="P9" s="309"/>
      <c r="Q9" s="309"/>
      <c r="R9" s="309"/>
      <c r="S9" s="309"/>
      <c r="T9" s="309"/>
      <c r="U9" s="261"/>
      <c r="BO9" s="623"/>
      <c r="BU9" s="623"/>
      <c r="BV9" s="623"/>
      <c r="BW9" s="623"/>
      <c r="BX9" s="623"/>
      <c r="BY9" s="623"/>
      <c r="BZ9" s="623"/>
      <c r="CA9" s="623"/>
      <c r="CG9" s="623"/>
      <c r="CH9" s="623"/>
      <c r="CI9" s="623"/>
      <c r="CJ9" s="623"/>
      <c r="CK9" s="623"/>
      <c r="CL9" s="623"/>
      <c r="CM9" s="623"/>
      <c r="CS9" s="623"/>
      <c r="CT9" s="623"/>
      <c r="CU9" s="623"/>
      <c r="CV9" s="623"/>
      <c r="CW9" s="623"/>
      <c r="CX9" s="623"/>
      <c r="CY9" s="623"/>
      <c r="DE9" s="623"/>
      <c r="DF9" s="623"/>
      <c r="DG9" s="623"/>
      <c r="DH9" s="623"/>
      <c r="DI9" s="623"/>
      <c r="DJ9" s="623"/>
      <c r="DP9" s="623"/>
      <c r="DQ9" s="623"/>
      <c r="DR9" s="623"/>
      <c r="DS9" s="623"/>
      <c r="DT9" s="623"/>
      <c r="DU9" s="623"/>
      <c r="DV9" s="623"/>
      <c r="DW9" s="623"/>
      <c r="DX9" s="623"/>
      <c r="DY9" s="623"/>
      <c r="DZ9" s="623"/>
      <c r="EA9" s="623"/>
      <c r="EB9" s="623"/>
      <c r="EC9" s="623"/>
      <c r="ED9" s="623"/>
      <c r="EE9" s="623"/>
      <c r="EF9" s="623"/>
      <c r="EG9" s="623"/>
      <c r="EH9" s="623"/>
      <c r="EI9" s="623"/>
      <c r="EJ9" s="623"/>
      <c r="EK9" s="623"/>
      <c r="EL9" s="623"/>
      <c r="EM9" s="623"/>
      <c r="EN9" s="623"/>
      <c r="EO9" s="623"/>
      <c r="EP9" s="623"/>
      <c r="EQ9" s="623"/>
      <c r="ER9" s="623"/>
      <c r="ES9" s="623"/>
      <c r="ET9" s="623"/>
      <c r="EU9" s="623"/>
      <c r="EV9" s="623"/>
      <c r="EW9" s="623"/>
      <c r="EX9" s="623"/>
      <c r="EY9" s="623"/>
      <c r="EZ9" s="623"/>
      <c r="FA9" s="623"/>
      <c r="FB9" s="623"/>
      <c r="FC9" s="623"/>
      <c r="FD9" s="623"/>
      <c r="FE9" s="623"/>
      <c r="FF9" s="623"/>
      <c r="FG9" s="623"/>
      <c r="FH9" s="623"/>
      <c r="FI9" s="623"/>
      <c r="FJ9" s="623"/>
      <c r="FK9" s="623"/>
      <c r="FL9" s="623"/>
      <c r="FM9" s="623"/>
      <c r="FN9" s="623"/>
      <c r="FO9" s="623"/>
      <c r="FP9" s="623"/>
      <c r="FQ9" s="623"/>
      <c r="FR9" s="623"/>
      <c r="FS9" s="623"/>
      <c r="FT9" s="623"/>
      <c r="FU9" s="623"/>
      <c r="FV9" s="623"/>
      <c r="FW9" s="623"/>
      <c r="FX9" s="623"/>
      <c r="FY9" s="623"/>
      <c r="FZ9" s="623"/>
      <c r="GA9" s="623"/>
      <c r="GB9" s="623"/>
      <c r="GC9" s="623"/>
      <c r="GD9" s="623"/>
      <c r="GE9" s="623"/>
      <c r="GF9" s="623"/>
      <c r="GG9" s="623"/>
      <c r="GH9" s="623"/>
      <c r="GI9" s="623"/>
      <c r="GJ9" s="623"/>
      <c r="GK9" s="623"/>
      <c r="GL9" s="623"/>
      <c r="GM9" s="623"/>
      <c r="GN9" s="623"/>
      <c r="GO9" s="623"/>
      <c r="GP9" s="623"/>
      <c r="GQ9" s="623"/>
      <c r="GR9" s="623"/>
      <c r="GS9" s="623"/>
      <c r="GT9" s="623"/>
      <c r="GU9" s="623"/>
      <c r="GV9" s="623"/>
      <c r="GW9" s="623"/>
      <c r="GX9" s="623"/>
      <c r="GY9" s="623"/>
      <c r="GZ9" s="623"/>
      <c r="HA9" s="623"/>
      <c r="HB9" s="623"/>
      <c r="HC9" s="623"/>
      <c r="HD9" s="623"/>
      <c r="HE9" s="623"/>
      <c r="HF9" s="623"/>
      <c r="HG9" s="623"/>
      <c r="HH9" s="623"/>
      <c r="HI9" s="623"/>
      <c r="HJ9" s="623"/>
      <c r="HK9" s="623"/>
      <c r="HL9" s="623"/>
      <c r="HM9" s="623"/>
      <c r="HN9" s="623"/>
      <c r="HO9" s="623"/>
      <c r="HP9" s="623"/>
      <c r="HQ9" s="623"/>
      <c r="HR9" s="623"/>
      <c r="HS9" s="623"/>
      <c r="HT9" s="623"/>
      <c r="HU9" s="623"/>
      <c r="HV9" s="623"/>
      <c r="HW9" s="623"/>
      <c r="HX9" s="623"/>
      <c r="HY9" s="623"/>
      <c r="HZ9" s="623"/>
      <c r="IA9" s="623"/>
      <c r="IB9" s="623"/>
      <c r="IC9" s="623"/>
      <c r="ID9" s="623"/>
      <c r="IE9" s="623"/>
      <c r="IF9" s="623"/>
      <c r="IG9" s="623"/>
      <c r="IH9" s="623"/>
      <c r="II9" s="623"/>
      <c r="IJ9" s="623"/>
      <c r="IK9" s="623"/>
      <c r="IL9" s="623"/>
      <c r="IM9" s="623"/>
      <c r="IN9" s="623"/>
      <c r="IO9" s="623"/>
      <c r="IP9" s="623"/>
      <c r="IQ9" s="623"/>
      <c r="IR9" s="623"/>
      <c r="IS9" s="623"/>
      <c r="IT9" s="623"/>
      <c r="IU9" s="623"/>
      <c r="IV9" s="623"/>
      <c r="IW9" s="623"/>
      <c r="IX9" s="623"/>
      <c r="IY9" s="623"/>
      <c r="IZ9" s="623"/>
      <c r="JA9" s="623"/>
      <c r="JB9" s="623"/>
      <c r="JC9" s="623"/>
      <c r="JD9" s="623"/>
      <c r="JE9" s="623"/>
      <c r="JF9" s="623"/>
      <c r="JG9" s="623"/>
      <c r="JH9" s="623"/>
      <c r="JI9" s="623"/>
      <c r="JJ9" s="623"/>
      <c r="JK9" s="623"/>
      <c r="JL9" s="623"/>
      <c r="JM9" s="623"/>
      <c r="JN9" s="623"/>
      <c r="JO9" s="623"/>
      <c r="JP9" s="623"/>
      <c r="JQ9" s="623"/>
      <c r="JR9" s="623"/>
      <c r="JS9" s="623"/>
      <c r="JT9" s="623"/>
      <c r="JU9" s="623"/>
      <c r="JV9" s="623"/>
      <c r="JW9" s="623"/>
      <c r="JX9" s="623"/>
      <c r="JY9" s="623"/>
      <c r="JZ9" s="623"/>
      <c r="KA9" s="623"/>
      <c r="KB9" s="623"/>
      <c r="KC9" s="623"/>
      <c r="KD9" s="623"/>
      <c r="KE9" s="623"/>
      <c r="KF9" s="623"/>
      <c r="KG9" s="623"/>
      <c r="KH9" s="623"/>
      <c r="KI9" s="623"/>
      <c r="KJ9" s="623"/>
      <c r="KK9" s="623"/>
      <c r="KL9" s="623"/>
      <c r="KM9" s="623"/>
      <c r="KN9" s="623"/>
      <c r="KO9" s="623"/>
    </row>
    <row r="10" spans="1:308" s="260" customFormat="1">
      <c r="A10" s="427"/>
      <c r="B10" s="318" t="s">
        <v>25</v>
      </c>
      <c r="C10" s="309"/>
      <c r="D10" s="597"/>
      <c r="E10" s="309"/>
      <c r="F10" s="309"/>
      <c r="G10" s="309"/>
      <c r="H10" s="309"/>
      <c r="I10" s="309"/>
      <c r="J10" s="309"/>
      <c r="K10" s="309"/>
      <c r="L10" s="309"/>
      <c r="M10" s="309"/>
      <c r="N10" s="309"/>
      <c r="O10" s="309"/>
      <c r="P10" s="309"/>
      <c r="Q10" s="309"/>
      <c r="R10" s="309"/>
      <c r="S10" s="309"/>
      <c r="T10" s="309"/>
      <c r="U10" s="261"/>
      <c r="BO10" s="623"/>
      <c r="BU10" s="623"/>
      <c r="BV10" s="623"/>
      <c r="BW10" s="623"/>
      <c r="BX10" s="623"/>
      <c r="BY10" s="623"/>
      <c r="BZ10" s="623"/>
      <c r="CA10" s="623"/>
      <c r="CG10" s="623"/>
      <c r="CH10" s="623"/>
      <c r="CI10" s="623"/>
      <c r="CJ10" s="623"/>
      <c r="CK10" s="623"/>
      <c r="CL10" s="623"/>
      <c r="CM10" s="623"/>
      <c r="CS10" s="623"/>
      <c r="CT10" s="623"/>
      <c r="CU10" s="623"/>
      <c r="CV10" s="623"/>
      <c r="CW10" s="623"/>
      <c r="CX10" s="623"/>
      <c r="CY10" s="623"/>
      <c r="DE10" s="623"/>
      <c r="DF10" s="623"/>
      <c r="DG10" s="623"/>
      <c r="DH10" s="623"/>
      <c r="DI10" s="623"/>
      <c r="DJ10" s="623"/>
      <c r="DP10" s="623"/>
      <c r="DQ10" s="623"/>
      <c r="DR10" s="623"/>
      <c r="DS10" s="623"/>
      <c r="DT10" s="623"/>
      <c r="DU10" s="623"/>
      <c r="DV10" s="623"/>
      <c r="DW10" s="623"/>
      <c r="DX10" s="623"/>
      <c r="DY10" s="623"/>
      <c r="DZ10" s="623"/>
      <c r="EA10" s="623"/>
      <c r="EB10" s="623"/>
      <c r="EC10" s="623"/>
      <c r="ED10" s="623"/>
      <c r="EE10" s="623"/>
      <c r="EF10" s="623"/>
      <c r="EG10" s="623"/>
      <c r="EH10" s="623"/>
      <c r="EI10" s="623"/>
      <c r="EJ10" s="623"/>
      <c r="EK10" s="623"/>
      <c r="EL10" s="623"/>
      <c r="EM10" s="623"/>
      <c r="EN10" s="623"/>
      <c r="EO10" s="623"/>
      <c r="EP10" s="623"/>
      <c r="EQ10" s="623"/>
      <c r="ER10" s="623"/>
      <c r="ES10" s="623"/>
      <c r="ET10" s="623"/>
      <c r="EU10" s="623"/>
      <c r="EV10" s="623"/>
      <c r="EW10" s="623"/>
      <c r="EX10" s="623"/>
      <c r="EY10" s="623"/>
      <c r="EZ10" s="623"/>
      <c r="FA10" s="623"/>
      <c r="FB10" s="623"/>
      <c r="FC10" s="623"/>
      <c r="FD10" s="623"/>
      <c r="FE10" s="623"/>
      <c r="FF10" s="623"/>
      <c r="FG10" s="623"/>
      <c r="FH10" s="623"/>
      <c r="FI10" s="623"/>
      <c r="FJ10" s="623"/>
      <c r="FK10" s="623"/>
      <c r="FL10" s="623"/>
      <c r="FM10" s="623"/>
      <c r="FN10" s="623"/>
      <c r="FO10" s="623"/>
      <c r="FP10" s="623"/>
      <c r="FQ10" s="623"/>
      <c r="FR10" s="623"/>
      <c r="FS10" s="623"/>
      <c r="FT10" s="623"/>
      <c r="FU10" s="623"/>
      <c r="FV10" s="623"/>
      <c r="FW10" s="623"/>
      <c r="FX10" s="623"/>
      <c r="FY10" s="623"/>
      <c r="FZ10" s="623"/>
      <c r="GA10" s="623"/>
      <c r="GB10" s="623"/>
      <c r="GC10" s="623"/>
      <c r="GD10" s="623"/>
      <c r="GE10" s="623"/>
      <c r="GF10" s="623"/>
      <c r="GG10" s="623"/>
      <c r="GH10" s="623"/>
      <c r="GI10" s="623"/>
      <c r="GJ10" s="623"/>
      <c r="GK10" s="623"/>
      <c r="GL10" s="623"/>
      <c r="GM10" s="623"/>
      <c r="GN10" s="623"/>
      <c r="GO10" s="623"/>
      <c r="GP10" s="623"/>
      <c r="GQ10" s="623"/>
      <c r="GR10" s="623"/>
      <c r="GS10" s="623"/>
      <c r="GT10" s="623"/>
      <c r="GU10" s="623"/>
      <c r="GV10" s="623"/>
      <c r="GW10" s="623"/>
      <c r="GX10" s="623"/>
      <c r="GY10" s="623"/>
      <c r="GZ10" s="623"/>
      <c r="HA10" s="623"/>
      <c r="HB10" s="623"/>
      <c r="HC10" s="623"/>
      <c r="HD10" s="623"/>
      <c r="HE10" s="623"/>
      <c r="HF10" s="623"/>
      <c r="HG10" s="623"/>
      <c r="HH10" s="623"/>
      <c r="HI10" s="623"/>
      <c r="HJ10" s="623"/>
      <c r="HK10" s="623"/>
      <c r="HL10" s="623"/>
      <c r="HM10" s="623"/>
      <c r="HN10" s="623"/>
      <c r="HO10" s="623"/>
      <c r="HP10" s="623"/>
      <c r="HQ10" s="623"/>
      <c r="HR10" s="623"/>
      <c r="HS10" s="623"/>
      <c r="HT10" s="623"/>
      <c r="HU10" s="623"/>
      <c r="HV10" s="623"/>
      <c r="HW10" s="623"/>
      <c r="HX10" s="623"/>
      <c r="HY10" s="623"/>
      <c r="HZ10" s="623"/>
      <c r="IA10" s="623"/>
      <c r="IB10" s="623"/>
      <c r="IC10" s="623"/>
      <c r="ID10" s="623"/>
      <c r="IE10" s="623"/>
      <c r="IF10" s="623"/>
      <c r="IG10" s="623"/>
      <c r="IH10" s="623"/>
      <c r="II10" s="623"/>
      <c r="IJ10" s="623"/>
      <c r="IK10" s="623"/>
      <c r="IL10" s="623"/>
      <c r="IM10" s="623"/>
      <c r="IN10" s="623"/>
      <c r="IO10" s="623"/>
      <c r="IP10" s="623"/>
      <c r="IQ10" s="623"/>
      <c r="IR10" s="623"/>
      <c r="IS10" s="623"/>
      <c r="IT10" s="623"/>
      <c r="IU10" s="623"/>
      <c r="IV10" s="623"/>
      <c r="IW10" s="623"/>
      <c r="IX10" s="623"/>
      <c r="IY10" s="623"/>
      <c r="IZ10" s="623"/>
      <c r="JA10" s="623"/>
      <c r="JB10" s="623"/>
      <c r="JC10" s="623"/>
      <c r="JD10" s="623"/>
      <c r="JE10" s="623"/>
      <c r="JF10" s="623"/>
      <c r="JG10" s="623"/>
      <c r="JH10" s="623"/>
      <c r="JI10" s="623"/>
      <c r="JJ10" s="623"/>
      <c r="JK10" s="623"/>
      <c r="JL10" s="623"/>
      <c r="JM10" s="623"/>
      <c r="JN10" s="623"/>
      <c r="JO10" s="623"/>
      <c r="JP10" s="623"/>
      <c r="JQ10" s="623"/>
      <c r="JR10" s="623"/>
      <c r="JS10" s="623"/>
      <c r="JT10" s="623"/>
      <c r="JU10" s="623"/>
      <c r="JV10" s="623"/>
      <c r="JW10" s="623"/>
      <c r="JX10" s="623"/>
      <c r="JY10" s="623"/>
      <c r="JZ10" s="623"/>
      <c r="KA10" s="623"/>
      <c r="KB10" s="623"/>
      <c r="KC10" s="623"/>
      <c r="KD10" s="623"/>
      <c r="KE10" s="623"/>
      <c r="KF10" s="623"/>
      <c r="KG10" s="623"/>
      <c r="KH10" s="623"/>
      <c r="KI10" s="623"/>
      <c r="KJ10" s="623"/>
      <c r="KK10" s="623"/>
      <c r="KL10" s="623"/>
      <c r="KM10" s="623"/>
      <c r="KN10" s="623"/>
      <c r="KO10" s="623"/>
    </row>
    <row r="11" spans="1:308" s="272" customFormat="1" ht="20.25">
      <c r="A11" s="595"/>
      <c r="U11" s="594"/>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c r="BG11" s="266"/>
      <c r="BH11" s="266"/>
      <c r="BI11" s="266"/>
      <c r="BJ11" s="266"/>
      <c r="BK11" s="266"/>
      <c r="BL11" s="266"/>
      <c r="BM11" s="266"/>
      <c r="BN11" s="266"/>
      <c r="BO11" s="266"/>
      <c r="BP11" s="266"/>
      <c r="BQ11" s="266"/>
      <c r="BR11" s="266"/>
      <c r="BS11" s="266"/>
      <c r="BT11" s="266"/>
      <c r="BU11" s="266"/>
      <c r="BV11" s="266"/>
      <c r="BW11" s="266"/>
      <c r="BX11" s="266"/>
      <c r="BY11" s="266"/>
      <c r="BZ11" s="266"/>
      <c r="CA11" s="266"/>
      <c r="CB11" s="266"/>
      <c r="CC11" s="266"/>
      <c r="CD11" s="266"/>
      <c r="CE11" s="266"/>
      <c r="CF11" s="266"/>
      <c r="CG11" s="266"/>
      <c r="CH11" s="266"/>
      <c r="CI11" s="266"/>
      <c r="CJ11" s="266"/>
      <c r="CK11" s="266"/>
      <c r="CL11" s="266"/>
      <c r="CM11" s="266"/>
      <c r="CN11" s="266"/>
      <c r="CO11" s="266"/>
      <c r="CP11" s="266"/>
      <c r="CQ11" s="266"/>
      <c r="CR11" s="266"/>
      <c r="CS11" s="266"/>
      <c r="CT11" s="266"/>
      <c r="CU11" s="266"/>
      <c r="CV11" s="266"/>
      <c r="CW11" s="266"/>
      <c r="CX11" s="266"/>
      <c r="CY11" s="266"/>
      <c r="CZ11" s="266"/>
      <c r="DA11" s="266"/>
      <c r="DB11" s="266"/>
      <c r="DC11" s="266"/>
      <c r="DD11" s="266"/>
      <c r="DE11" s="266"/>
      <c r="DF11" s="266"/>
      <c r="DG11" s="266"/>
      <c r="DH11" s="266"/>
      <c r="DI11" s="266"/>
      <c r="DJ11" s="266"/>
      <c r="DK11" s="266"/>
      <c r="DL11" s="266"/>
      <c r="DM11" s="266"/>
      <c r="DN11" s="266"/>
      <c r="DO11" s="266"/>
      <c r="DP11" s="266"/>
      <c r="DQ11" s="266"/>
      <c r="DR11" s="266"/>
      <c r="DS11" s="266"/>
      <c r="DT11" s="266"/>
      <c r="DU11" s="266"/>
      <c r="DV11" s="266"/>
      <c r="DW11" s="266"/>
      <c r="DX11" s="266"/>
      <c r="DY11" s="266"/>
      <c r="DZ11" s="266"/>
      <c r="EA11" s="266"/>
      <c r="EB11" s="266"/>
      <c r="EC11" s="266"/>
      <c r="ED11" s="266"/>
      <c r="EE11" s="266"/>
      <c r="EF11" s="266"/>
      <c r="EG11" s="266"/>
      <c r="EH11" s="266"/>
      <c r="EI11" s="266"/>
      <c r="EJ11" s="266"/>
      <c r="EK11" s="266"/>
      <c r="EL11" s="266"/>
      <c r="EM11" s="266"/>
      <c r="EN11" s="266"/>
      <c r="EO11" s="266"/>
      <c r="EP11" s="266"/>
      <c r="EQ11" s="266"/>
      <c r="ER11" s="266"/>
      <c r="ES11" s="266"/>
      <c r="ET11" s="266"/>
      <c r="EU11" s="266"/>
      <c r="EV11" s="266"/>
      <c r="EW11" s="266"/>
      <c r="EX11" s="266"/>
      <c r="EY11" s="266"/>
      <c r="EZ11" s="266"/>
      <c r="FA11" s="266"/>
      <c r="FB11" s="266"/>
      <c r="FC11" s="266"/>
      <c r="FD11" s="266"/>
      <c r="FE11" s="266"/>
      <c r="FF11" s="266"/>
      <c r="FG11" s="266"/>
      <c r="FH11" s="266"/>
      <c r="FI11" s="266"/>
      <c r="FJ11" s="266"/>
      <c r="FK11" s="266"/>
      <c r="FL11" s="266"/>
      <c r="FM11" s="266"/>
      <c r="FN11" s="266"/>
      <c r="FO11" s="266"/>
      <c r="FP11" s="266"/>
      <c r="FQ11" s="266"/>
      <c r="FR11" s="266"/>
      <c r="FS11" s="266"/>
      <c r="FT11" s="266"/>
      <c r="FU11" s="266"/>
      <c r="FV11" s="266"/>
      <c r="FW11" s="266"/>
      <c r="FX11" s="266"/>
      <c r="FY11" s="266"/>
      <c r="FZ11" s="266"/>
      <c r="GA11" s="266"/>
      <c r="GB11" s="266"/>
      <c r="GC11" s="266"/>
      <c r="GD11" s="266"/>
      <c r="GE11" s="266"/>
      <c r="GF11" s="266"/>
      <c r="GG11" s="266"/>
      <c r="GH11" s="266"/>
      <c r="GI11" s="266"/>
      <c r="GJ11" s="266"/>
      <c r="GK11" s="266"/>
      <c r="GL11" s="266"/>
      <c r="GM11" s="266"/>
      <c r="GN11" s="266"/>
      <c r="GO11" s="266"/>
      <c r="GP11" s="266"/>
      <c r="GQ11" s="266"/>
      <c r="GR11" s="266"/>
      <c r="GS11" s="266"/>
      <c r="GT11" s="266"/>
      <c r="GU11" s="266"/>
      <c r="GV11" s="266"/>
      <c r="GW11" s="266"/>
      <c r="GX11" s="266"/>
      <c r="GY11" s="266"/>
      <c r="GZ11" s="266"/>
      <c r="HA11" s="266"/>
      <c r="HB11" s="266"/>
      <c r="HC11" s="266"/>
      <c r="HD11" s="266"/>
      <c r="HE11" s="266"/>
      <c r="HF11" s="266"/>
      <c r="HG11" s="266"/>
      <c r="HH11" s="266"/>
      <c r="HI11" s="266"/>
      <c r="HJ11" s="266"/>
      <c r="HK11" s="266"/>
      <c r="HL11" s="266"/>
      <c r="HM11" s="266"/>
      <c r="HN11" s="266"/>
      <c r="HO11" s="266"/>
      <c r="HP11" s="266"/>
      <c r="HQ11" s="266"/>
      <c r="HR11" s="266"/>
      <c r="HS11" s="266"/>
      <c r="HT11" s="266"/>
      <c r="HU11" s="266"/>
      <c r="HV11" s="266"/>
      <c r="HW11" s="266"/>
      <c r="HX11" s="266"/>
      <c r="HY11" s="266"/>
      <c r="HZ11" s="266"/>
      <c r="IA11" s="266"/>
      <c r="IB11" s="266"/>
      <c r="IC11" s="266"/>
      <c r="ID11" s="266"/>
      <c r="IE11" s="266"/>
      <c r="IF11" s="266"/>
      <c r="IG11" s="266"/>
      <c r="IH11" s="266"/>
      <c r="II11" s="266"/>
      <c r="IJ11" s="266"/>
      <c r="IK11" s="266"/>
      <c r="IL11" s="266"/>
      <c r="IM11" s="266"/>
      <c r="IN11" s="266"/>
      <c r="IO11" s="266"/>
      <c r="IP11" s="266"/>
      <c r="IQ11" s="266"/>
      <c r="IR11" s="266"/>
      <c r="IS11" s="266"/>
      <c r="IT11" s="266"/>
      <c r="IU11" s="266"/>
      <c r="IV11" s="266"/>
      <c r="IW11" s="266"/>
      <c r="IX11" s="266"/>
      <c r="IY11" s="266"/>
      <c r="IZ11" s="266"/>
      <c r="JA11" s="266"/>
      <c r="JB11" s="266"/>
      <c r="JC11" s="266"/>
      <c r="JD11" s="266"/>
      <c r="JE11" s="266"/>
      <c r="JF11" s="266"/>
      <c r="JG11" s="266"/>
      <c r="JH11" s="266"/>
      <c r="JI11" s="266"/>
      <c r="JJ11" s="266"/>
      <c r="JK11" s="266"/>
      <c r="JL11" s="266"/>
      <c r="JM11" s="266"/>
      <c r="JN11" s="266"/>
      <c r="JO11" s="266"/>
      <c r="JP11" s="266"/>
      <c r="JQ11" s="266"/>
      <c r="JR11" s="266"/>
      <c r="JS11" s="266"/>
      <c r="JT11" s="266"/>
      <c r="JU11" s="266"/>
      <c r="JV11" s="266"/>
      <c r="JW11" s="266"/>
      <c r="JX11" s="266"/>
      <c r="JY11" s="266"/>
      <c r="JZ11" s="266"/>
      <c r="KA11" s="266"/>
      <c r="KB11" s="266"/>
      <c r="KC11" s="271"/>
      <c r="KD11" s="271"/>
      <c r="KE11" s="271"/>
      <c r="KF11" s="271"/>
      <c r="KG11" s="271"/>
      <c r="KH11" s="271"/>
      <c r="KI11" s="271"/>
      <c r="KJ11" s="271"/>
      <c r="KK11" s="271"/>
      <c r="KL11" s="271"/>
      <c r="KM11" s="271"/>
      <c r="KN11" s="271"/>
      <c r="KO11" s="271"/>
      <c r="KP11" s="271"/>
      <c r="KQ11" s="271"/>
      <c r="KR11" s="271"/>
      <c r="KS11" s="271"/>
      <c r="KT11" s="271"/>
      <c r="KU11" s="271"/>
      <c r="KV11" s="271"/>
    </row>
    <row r="12" spans="1:308" s="272" customFormat="1" ht="25.5">
      <c r="A12" s="598"/>
      <c r="B12" s="599" t="s">
        <v>2439</v>
      </c>
      <c r="C12" s="271"/>
      <c r="D12" s="271"/>
      <c r="E12" s="271"/>
      <c r="F12" s="271"/>
      <c r="G12" s="271"/>
      <c r="H12" s="271"/>
      <c r="I12" s="271"/>
      <c r="J12" s="271"/>
      <c r="K12" s="271"/>
      <c r="L12" s="271"/>
      <c r="M12" s="271"/>
      <c r="N12" s="271"/>
      <c r="O12" s="271"/>
      <c r="P12" s="271"/>
      <c r="Q12" s="271"/>
      <c r="R12" s="271"/>
      <c r="S12" s="271"/>
      <c r="T12" s="271"/>
      <c r="U12" s="600"/>
      <c r="V12" s="271"/>
      <c r="W12" s="271"/>
      <c r="X12" s="271"/>
      <c r="Y12" s="271"/>
      <c r="Z12" s="271"/>
      <c r="AA12" s="271"/>
      <c r="AB12" s="271"/>
      <c r="AC12" s="271"/>
      <c r="AD12" s="271"/>
      <c r="AE12" s="271"/>
      <c r="AF12" s="271"/>
      <c r="AG12" s="271"/>
      <c r="AH12" s="271"/>
      <c r="AI12" s="271"/>
      <c r="AJ12" s="271"/>
      <c r="AK12" s="271"/>
      <c r="AL12" s="271"/>
      <c r="AM12" s="271"/>
      <c r="AN12" s="271"/>
      <c r="AO12" s="271"/>
      <c r="AP12" s="271"/>
      <c r="AQ12" s="271"/>
      <c r="AR12" s="271"/>
      <c r="AS12" s="271"/>
      <c r="AT12" s="271"/>
      <c r="AU12" s="271"/>
      <c r="AV12" s="271"/>
      <c r="AW12" s="271"/>
      <c r="AX12" s="271"/>
      <c r="AY12" s="271"/>
      <c r="AZ12" s="271"/>
      <c r="BA12" s="271"/>
      <c r="BB12" s="271"/>
      <c r="BC12" s="271"/>
      <c r="BD12" s="271"/>
      <c r="BE12" s="271"/>
      <c r="BF12" s="271"/>
      <c r="BG12" s="271"/>
      <c r="BH12" s="271"/>
      <c r="BI12" s="271"/>
      <c r="BJ12" s="271"/>
      <c r="BK12" s="271"/>
      <c r="BL12" s="271"/>
      <c r="BM12" s="271"/>
      <c r="BN12" s="271"/>
      <c r="BO12" s="271"/>
      <c r="BP12" s="271"/>
      <c r="BQ12" s="271"/>
      <c r="BR12" s="271"/>
      <c r="BS12" s="271"/>
      <c r="BT12" s="271"/>
      <c r="BU12" s="271"/>
      <c r="BV12" s="271"/>
      <c r="BW12" s="271"/>
      <c r="BX12" s="271"/>
      <c r="BY12" s="271"/>
      <c r="BZ12" s="271"/>
      <c r="CA12" s="271"/>
      <c r="CB12" s="271"/>
      <c r="CC12" s="271"/>
      <c r="CD12" s="271"/>
      <c r="CE12" s="271"/>
      <c r="CF12" s="271"/>
      <c r="CG12" s="271"/>
      <c r="CH12" s="271"/>
      <c r="CI12" s="271"/>
      <c r="CJ12" s="271"/>
      <c r="CK12" s="271"/>
      <c r="CL12" s="271"/>
      <c r="CM12" s="271"/>
      <c r="CN12" s="271"/>
      <c r="CO12" s="271"/>
      <c r="CP12" s="271"/>
      <c r="CQ12" s="271"/>
      <c r="CR12" s="271"/>
      <c r="CS12" s="271"/>
      <c r="CT12" s="271"/>
      <c r="CU12" s="271"/>
      <c r="CV12" s="271"/>
      <c r="CW12" s="271"/>
      <c r="CX12" s="271"/>
      <c r="CY12" s="271"/>
      <c r="CZ12" s="271"/>
      <c r="DA12" s="271"/>
      <c r="DB12" s="271"/>
      <c r="DC12" s="271"/>
      <c r="DD12" s="271"/>
      <c r="DE12" s="271"/>
      <c r="DF12" s="271"/>
      <c r="DG12" s="271"/>
      <c r="DH12" s="271"/>
      <c r="DI12" s="271"/>
      <c r="DJ12" s="271"/>
      <c r="DK12" s="271"/>
      <c r="DL12" s="271"/>
      <c r="DM12" s="271"/>
      <c r="DN12" s="271"/>
      <c r="DO12" s="271"/>
      <c r="DP12" s="271"/>
      <c r="DQ12" s="271"/>
      <c r="DR12" s="271"/>
      <c r="DS12" s="271"/>
      <c r="DT12" s="271"/>
      <c r="DU12" s="271"/>
      <c r="DV12" s="271"/>
      <c r="DW12" s="271"/>
      <c r="DX12" s="271"/>
      <c r="DY12" s="271"/>
      <c r="DZ12" s="271"/>
      <c r="EA12" s="271"/>
      <c r="EB12" s="271"/>
      <c r="EC12" s="271"/>
      <c r="ED12" s="271"/>
      <c r="EE12" s="271"/>
      <c r="EF12" s="271"/>
      <c r="EG12" s="271"/>
      <c r="EH12" s="271"/>
      <c r="EI12" s="271"/>
      <c r="EJ12" s="271"/>
      <c r="EK12" s="271"/>
      <c r="EL12" s="271"/>
      <c r="EM12" s="271"/>
      <c r="EN12" s="271"/>
      <c r="EO12" s="271"/>
      <c r="EP12" s="271"/>
      <c r="EQ12" s="271"/>
      <c r="ER12" s="271"/>
      <c r="ES12" s="271"/>
      <c r="ET12" s="271"/>
      <c r="EU12" s="271"/>
      <c r="EV12" s="271"/>
      <c r="EW12" s="271"/>
      <c r="EX12" s="271"/>
      <c r="EY12" s="271"/>
      <c r="EZ12" s="271"/>
      <c r="FA12" s="271"/>
      <c r="FB12" s="271"/>
      <c r="FC12" s="271"/>
      <c r="FD12" s="271"/>
      <c r="FE12" s="271"/>
      <c r="FF12" s="271"/>
      <c r="FG12" s="271"/>
      <c r="FH12" s="271"/>
      <c r="FI12" s="271"/>
      <c r="FJ12" s="271"/>
      <c r="FK12" s="271"/>
      <c r="FL12" s="271"/>
      <c r="FM12" s="271"/>
      <c r="FN12" s="271"/>
      <c r="FO12" s="271"/>
      <c r="FP12" s="271"/>
      <c r="FQ12" s="271"/>
      <c r="FR12" s="271"/>
      <c r="FS12" s="271"/>
      <c r="FT12" s="271"/>
      <c r="FU12" s="271"/>
      <c r="FV12" s="271"/>
      <c r="FW12" s="271"/>
      <c r="FX12" s="271"/>
      <c r="FY12" s="271"/>
      <c r="FZ12" s="271"/>
      <c r="GA12" s="271"/>
      <c r="GB12" s="271"/>
      <c r="GC12" s="271"/>
      <c r="GD12" s="271"/>
      <c r="GE12" s="271"/>
      <c r="GF12" s="271"/>
      <c r="GG12" s="271"/>
      <c r="GH12" s="271"/>
      <c r="GI12" s="271"/>
      <c r="GJ12" s="271"/>
      <c r="GK12" s="271"/>
      <c r="GL12" s="271"/>
      <c r="GM12" s="271"/>
      <c r="GN12" s="271"/>
      <c r="GO12" s="271"/>
      <c r="GP12" s="271"/>
      <c r="GQ12" s="271"/>
      <c r="GR12" s="271"/>
      <c r="GS12" s="271"/>
      <c r="GT12" s="271"/>
      <c r="GU12" s="271"/>
      <c r="GV12" s="271"/>
      <c r="GW12" s="271"/>
      <c r="GX12" s="271"/>
      <c r="GY12" s="271"/>
      <c r="GZ12" s="271"/>
      <c r="HA12" s="271"/>
      <c r="HB12" s="271"/>
      <c r="HC12" s="271"/>
      <c r="HD12" s="271"/>
      <c r="HE12" s="271"/>
      <c r="HF12" s="271"/>
      <c r="HG12" s="271"/>
      <c r="HH12" s="271"/>
      <c r="HI12" s="271"/>
      <c r="HJ12" s="271"/>
      <c r="HK12" s="271"/>
      <c r="HL12" s="271"/>
      <c r="HM12" s="271"/>
      <c r="HN12" s="271"/>
      <c r="HO12" s="271"/>
      <c r="HP12" s="271"/>
      <c r="HQ12" s="271"/>
      <c r="HR12" s="271"/>
      <c r="HS12" s="271"/>
      <c r="HT12" s="271"/>
      <c r="HU12" s="271"/>
      <c r="HV12" s="271"/>
      <c r="HW12" s="271"/>
      <c r="HX12" s="271"/>
      <c r="HY12" s="271"/>
      <c r="HZ12" s="271"/>
      <c r="IA12" s="271"/>
      <c r="IB12" s="271"/>
      <c r="IC12" s="271"/>
      <c r="ID12" s="271"/>
      <c r="IE12" s="271"/>
      <c r="IF12" s="271"/>
      <c r="IG12" s="271"/>
      <c r="IH12" s="271"/>
      <c r="II12" s="271"/>
      <c r="IJ12" s="271"/>
      <c r="IK12" s="271"/>
      <c r="IL12" s="271"/>
      <c r="IM12" s="271"/>
      <c r="IN12" s="271"/>
      <c r="IO12" s="271"/>
      <c r="IP12" s="271"/>
      <c r="IQ12" s="271"/>
      <c r="IR12" s="271"/>
      <c r="IS12" s="271"/>
      <c r="IT12" s="271"/>
      <c r="IU12" s="271"/>
      <c r="IV12" s="271"/>
      <c r="IW12" s="271"/>
      <c r="IX12" s="271"/>
      <c r="IY12" s="271"/>
      <c r="IZ12" s="271"/>
      <c r="JA12" s="271"/>
      <c r="JB12" s="271"/>
      <c r="JC12" s="271"/>
      <c r="JD12" s="271"/>
      <c r="JE12" s="271"/>
      <c r="JF12" s="271"/>
      <c r="JG12" s="271"/>
      <c r="JH12" s="271"/>
      <c r="JI12" s="271"/>
      <c r="JJ12" s="271"/>
      <c r="JK12" s="271"/>
      <c r="JL12" s="271"/>
      <c r="JM12" s="271"/>
      <c r="JN12" s="271"/>
      <c r="JO12" s="271"/>
      <c r="JP12" s="271"/>
      <c r="JQ12" s="271"/>
      <c r="JR12" s="271"/>
      <c r="JS12" s="271"/>
      <c r="JT12" s="271"/>
      <c r="JU12" s="271"/>
      <c r="JV12" s="271"/>
      <c r="JW12" s="271"/>
      <c r="JX12" s="271"/>
      <c r="JY12" s="271"/>
      <c r="JZ12" s="271"/>
      <c r="KA12" s="271"/>
      <c r="KB12" s="271"/>
      <c r="KC12" s="271"/>
      <c r="KD12" s="271"/>
      <c r="KE12" s="271"/>
      <c r="KF12" s="271"/>
      <c r="KG12" s="271"/>
      <c r="KH12" s="271"/>
      <c r="KI12" s="271"/>
      <c r="KJ12" s="271"/>
      <c r="KK12" s="271"/>
      <c r="KL12" s="271"/>
      <c r="KM12" s="271"/>
      <c r="KN12" s="271"/>
      <c r="KO12" s="271"/>
      <c r="KP12" s="271"/>
      <c r="KQ12" s="271"/>
      <c r="KR12" s="271"/>
      <c r="KS12" s="271"/>
      <c r="KT12" s="271"/>
      <c r="KU12" s="271"/>
      <c r="KV12" s="271"/>
    </row>
    <row r="13" spans="1:308" s="272" customFormat="1" ht="20.25">
      <c r="A13" s="595"/>
      <c r="B13" s="601" t="s">
        <v>2429</v>
      </c>
      <c r="U13" s="594"/>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66"/>
      <c r="AV13" s="266"/>
      <c r="AW13" s="266"/>
      <c r="AX13" s="266"/>
      <c r="AY13" s="266"/>
      <c r="AZ13" s="266"/>
      <c r="BA13" s="266"/>
      <c r="BB13" s="266"/>
      <c r="BC13" s="266"/>
      <c r="BD13" s="266"/>
      <c r="BE13" s="266"/>
      <c r="BF13" s="266"/>
      <c r="BG13" s="266"/>
      <c r="BH13" s="266"/>
      <c r="BI13" s="266"/>
      <c r="BJ13" s="266"/>
      <c r="BK13" s="266"/>
      <c r="BL13" s="266"/>
      <c r="BM13" s="266"/>
      <c r="BN13" s="266"/>
      <c r="BO13" s="266"/>
      <c r="BP13" s="266"/>
      <c r="BQ13" s="266"/>
      <c r="BR13" s="266"/>
      <c r="BS13" s="266"/>
      <c r="BT13" s="266"/>
      <c r="BU13" s="266"/>
      <c r="BV13" s="266"/>
      <c r="BW13" s="266"/>
      <c r="BX13" s="266"/>
      <c r="BY13" s="266"/>
      <c r="BZ13" s="266"/>
      <c r="CA13" s="266"/>
      <c r="CB13" s="266"/>
      <c r="CC13" s="266"/>
      <c r="CD13" s="266"/>
      <c r="CE13" s="266"/>
      <c r="CF13" s="266"/>
      <c r="CG13" s="266"/>
      <c r="CH13" s="266"/>
      <c r="CI13" s="266"/>
      <c r="CJ13" s="266"/>
      <c r="CK13" s="266"/>
      <c r="CL13" s="266"/>
      <c r="CM13" s="266"/>
      <c r="CN13" s="266"/>
      <c r="CO13" s="266"/>
      <c r="CP13" s="266"/>
      <c r="CQ13" s="266"/>
      <c r="CR13" s="266"/>
      <c r="CS13" s="266"/>
      <c r="CT13" s="266"/>
      <c r="CU13" s="266"/>
      <c r="CV13" s="266"/>
      <c r="CW13" s="266"/>
      <c r="CX13" s="266"/>
      <c r="CY13" s="266"/>
      <c r="CZ13" s="266"/>
      <c r="DA13" s="266"/>
      <c r="DB13" s="266"/>
      <c r="DC13" s="266"/>
      <c r="DD13" s="266"/>
      <c r="DE13" s="266"/>
      <c r="DF13" s="266"/>
      <c r="DG13" s="266"/>
      <c r="DH13" s="266"/>
      <c r="DI13" s="266"/>
      <c r="DJ13" s="266"/>
      <c r="DK13" s="266"/>
      <c r="DL13" s="266"/>
      <c r="DM13" s="266"/>
      <c r="DN13" s="266"/>
      <c r="DO13" s="266"/>
      <c r="DP13" s="266"/>
      <c r="DQ13" s="266"/>
      <c r="DR13" s="266"/>
      <c r="DS13" s="266"/>
      <c r="DT13" s="266"/>
      <c r="DU13" s="266"/>
      <c r="DV13" s="266"/>
      <c r="DW13" s="266"/>
      <c r="DX13" s="266"/>
      <c r="DY13" s="266"/>
      <c r="DZ13" s="266"/>
      <c r="EA13" s="266"/>
      <c r="EB13" s="266"/>
      <c r="EC13" s="266"/>
      <c r="ED13" s="266"/>
      <c r="EE13" s="266"/>
      <c r="EF13" s="266"/>
      <c r="EG13" s="266"/>
      <c r="EH13" s="266"/>
      <c r="EI13" s="266"/>
      <c r="EJ13" s="266"/>
      <c r="EK13" s="266"/>
      <c r="EL13" s="266"/>
      <c r="EM13" s="266"/>
      <c r="EN13" s="266"/>
      <c r="EO13" s="266"/>
      <c r="EP13" s="266"/>
      <c r="EQ13" s="266"/>
      <c r="ER13" s="266"/>
      <c r="ES13" s="266"/>
      <c r="ET13" s="266"/>
      <c r="EU13" s="266"/>
      <c r="EV13" s="266"/>
      <c r="EW13" s="266"/>
      <c r="EX13" s="266"/>
      <c r="EY13" s="266"/>
      <c r="EZ13" s="266"/>
      <c r="FA13" s="266"/>
      <c r="FB13" s="266"/>
      <c r="FC13" s="266"/>
      <c r="FD13" s="266"/>
      <c r="FE13" s="266"/>
      <c r="FF13" s="266"/>
      <c r="FG13" s="266"/>
      <c r="FH13" s="266"/>
      <c r="FI13" s="266"/>
      <c r="FJ13" s="266"/>
      <c r="FK13" s="266"/>
      <c r="FL13" s="266"/>
      <c r="FM13" s="266"/>
      <c r="FN13" s="266"/>
      <c r="FO13" s="266"/>
      <c r="FP13" s="266"/>
      <c r="FQ13" s="266"/>
      <c r="FR13" s="266"/>
      <c r="FS13" s="266"/>
      <c r="FT13" s="266"/>
      <c r="FU13" s="266"/>
      <c r="FV13" s="266"/>
      <c r="FW13" s="266"/>
      <c r="FX13" s="266"/>
      <c r="FY13" s="266"/>
      <c r="FZ13" s="266"/>
      <c r="GA13" s="266"/>
      <c r="GB13" s="266"/>
      <c r="GC13" s="266"/>
      <c r="GD13" s="266"/>
      <c r="GE13" s="266"/>
      <c r="GF13" s="266"/>
      <c r="GG13" s="266"/>
      <c r="GH13" s="266"/>
      <c r="GI13" s="266"/>
      <c r="GJ13" s="266"/>
      <c r="GK13" s="266"/>
      <c r="GL13" s="266"/>
      <c r="GM13" s="266"/>
      <c r="GN13" s="266"/>
      <c r="GO13" s="266"/>
      <c r="GP13" s="266"/>
      <c r="GQ13" s="266"/>
      <c r="GR13" s="266"/>
      <c r="GS13" s="266"/>
      <c r="GT13" s="266"/>
      <c r="GU13" s="266"/>
      <c r="GV13" s="266"/>
      <c r="GW13" s="266"/>
      <c r="GX13" s="266"/>
      <c r="GY13" s="266"/>
      <c r="GZ13" s="266"/>
      <c r="HA13" s="266"/>
      <c r="HB13" s="266"/>
      <c r="HC13" s="266"/>
      <c r="HD13" s="266"/>
      <c r="HE13" s="266"/>
      <c r="HF13" s="266"/>
      <c r="HG13" s="266"/>
      <c r="HH13" s="266"/>
      <c r="HI13" s="266"/>
      <c r="HJ13" s="266"/>
      <c r="HK13" s="266"/>
      <c r="HL13" s="266"/>
      <c r="HM13" s="266"/>
      <c r="HN13" s="266"/>
      <c r="HO13" s="266"/>
      <c r="HP13" s="266"/>
      <c r="HQ13" s="266"/>
      <c r="HR13" s="266"/>
      <c r="HS13" s="266"/>
      <c r="HT13" s="266"/>
      <c r="HU13" s="266"/>
      <c r="HV13" s="266"/>
      <c r="HW13" s="266"/>
      <c r="HX13" s="266"/>
      <c r="HY13" s="266"/>
      <c r="HZ13" s="266"/>
      <c r="IA13" s="266"/>
      <c r="IB13" s="266"/>
      <c r="IC13" s="266"/>
      <c r="ID13" s="266"/>
      <c r="IE13" s="266"/>
      <c r="IF13" s="266"/>
      <c r="IG13" s="266"/>
      <c r="IH13" s="266"/>
      <c r="II13" s="266"/>
      <c r="IJ13" s="266"/>
      <c r="IK13" s="266"/>
      <c r="IL13" s="266"/>
      <c r="IM13" s="266"/>
      <c r="IN13" s="266"/>
      <c r="IO13" s="266"/>
      <c r="IP13" s="266"/>
      <c r="IQ13" s="266"/>
      <c r="IR13" s="266"/>
      <c r="IS13" s="266"/>
      <c r="IT13" s="266"/>
      <c r="IU13" s="266"/>
      <c r="IV13" s="266"/>
      <c r="IW13" s="266"/>
      <c r="IX13" s="266"/>
      <c r="IY13" s="266"/>
      <c r="IZ13" s="266"/>
      <c r="JA13" s="266"/>
      <c r="JB13" s="266"/>
      <c r="JC13" s="266"/>
      <c r="JD13" s="266"/>
      <c r="JE13" s="266"/>
      <c r="JF13" s="266"/>
      <c r="JG13" s="266"/>
      <c r="JH13" s="266"/>
      <c r="JI13" s="266"/>
      <c r="JJ13" s="266"/>
      <c r="JK13" s="266"/>
      <c r="JL13" s="266"/>
      <c r="JM13" s="266"/>
      <c r="JN13" s="266"/>
      <c r="JO13" s="266"/>
      <c r="JP13" s="266"/>
      <c r="JQ13" s="266"/>
      <c r="JR13" s="266"/>
      <c r="JS13" s="266"/>
      <c r="JT13" s="266"/>
      <c r="JU13" s="266"/>
      <c r="JV13" s="266"/>
      <c r="JW13" s="266"/>
      <c r="JX13" s="266"/>
      <c r="JY13" s="266"/>
      <c r="JZ13" s="266"/>
      <c r="KA13" s="266"/>
      <c r="KB13" s="266"/>
      <c r="KC13" s="271"/>
      <c r="KD13" s="271"/>
      <c r="KE13" s="271"/>
      <c r="KF13" s="271"/>
      <c r="KG13" s="271"/>
      <c r="KH13" s="271"/>
      <c r="KI13" s="271"/>
      <c r="KJ13" s="271"/>
      <c r="KK13" s="271"/>
      <c r="KL13" s="271"/>
      <c r="KM13" s="271"/>
      <c r="KN13" s="271"/>
      <c r="KO13" s="271"/>
      <c r="KP13" s="271"/>
      <c r="KQ13" s="271"/>
      <c r="KR13" s="271"/>
      <c r="KS13" s="271"/>
      <c r="KT13" s="271"/>
      <c r="KU13" s="271"/>
      <c r="KV13" s="271"/>
    </row>
    <row r="14" spans="1:308" s="272" customFormat="1">
      <c r="A14" s="595">
        <v>2.1</v>
      </c>
      <c r="B14" s="287" t="s">
        <v>224</v>
      </c>
      <c r="D14" s="443"/>
      <c r="U14" s="594"/>
    </row>
    <row r="15" spans="1:308">
      <c r="A15" s="595"/>
      <c r="B15" s="272"/>
      <c r="C15" s="272"/>
      <c r="D15" s="272"/>
      <c r="E15" s="272"/>
      <c r="F15" s="272"/>
      <c r="G15" s="272"/>
      <c r="H15" s="272"/>
      <c r="I15" s="272"/>
      <c r="J15" s="272"/>
      <c r="K15" s="272"/>
      <c r="L15" s="272"/>
      <c r="M15" s="272"/>
      <c r="N15" s="272"/>
      <c r="O15" s="272"/>
      <c r="P15" s="272"/>
      <c r="Q15" s="272"/>
      <c r="R15" s="272"/>
      <c r="S15" s="272"/>
      <c r="T15" s="272"/>
      <c r="U15" s="594"/>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72"/>
      <c r="BP15" s="272"/>
      <c r="BQ15" s="272"/>
      <c r="BR15" s="272"/>
      <c r="BS15" s="272"/>
      <c r="BT15" s="272"/>
      <c r="BU15" s="272"/>
      <c r="BV15" s="272"/>
      <c r="BW15" s="272"/>
      <c r="BX15" s="272"/>
      <c r="BY15" s="272"/>
      <c r="BZ15" s="272"/>
      <c r="CA15" s="272"/>
      <c r="CB15" s="272"/>
      <c r="CC15" s="272"/>
      <c r="CD15" s="272"/>
      <c r="CE15" s="272"/>
      <c r="CF15" s="272"/>
      <c r="CG15" s="272"/>
      <c r="CH15" s="272"/>
      <c r="CI15" s="272"/>
      <c r="CJ15" s="272"/>
      <c r="CK15" s="272"/>
      <c r="CL15" s="272"/>
      <c r="CM15" s="272"/>
      <c r="CN15" s="272"/>
      <c r="CO15" s="272"/>
      <c r="CP15" s="272"/>
      <c r="CQ15" s="272"/>
      <c r="CR15" s="272"/>
      <c r="CS15" s="272"/>
      <c r="CT15" s="272"/>
      <c r="CU15" s="272"/>
      <c r="CV15" s="272"/>
      <c r="CW15" s="272"/>
      <c r="CX15" s="272"/>
      <c r="CY15" s="272"/>
      <c r="CZ15" s="272"/>
      <c r="DA15" s="272"/>
      <c r="DB15" s="272"/>
      <c r="DC15" s="272"/>
      <c r="DD15" s="272"/>
      <c r="DE15" s="272"/>
      <c r="DF15" s="272"/>
      <c r="DG15" s="272"/>
      <c r="DH15" s="272"/>
      <c r="DI15" s="272"/>
      <c r="DJ15" s="272"/>
      <c r="DK15" s="272"/>
      <c r="DL15" s="272"/>
      <c r="DM15" s="272"/>
      <c r="DN15" s="272"/>
      <c r="DO15" s="272"/>
      <c r="DP15" s="272"/>
      <c r="DQ15" s="272"/>
      <c r="DR15" s="272"/>
      <c r="DS15" s="272"/>
      <c r="DT15" s="272"/>
      <c r="DU15" s="272"/>
      <c r="DV15" s="272"/>
      <c r="DW15" s="272"/>
    </row>
    <row r="16" spans="1:308">
      <c r="A16" s="595" t="s">
        <v>193</v>
      </c>
      <c r="B16" s="272" t="s">
        <v>2312</v>
      </c>
      <c r="C16" s="272"/>
      <c r="D16" s="272"/>
      <c r="E16" s="272"/>
      <c r="F16" s="272"/>
      <c r="G16" s="272"/>
      <c r="H16" s="272"/>
      <c r="I16" s="272"/>
      <c r="J16" s="272"/>
      <c r="K16" s="272"/>
      <c r="L16" s="272"/>
      <c r="M16" s="272"/>
      <c r="N16" s="272"/>
      <c r="O16" s="272"/>
      <c r="P16" s="272"/>
      <c r="Q16" s="272"/>
      <c r="R16" s="272"/>
      <c r="S16" s="272"/>
      <c r="T16" s="272"/>
      <c r="U16" s="594"/>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72"/>
      <c r="AV16" s="272"/>
      <c r="AW16" s="272"/>
      <c r="AX16" s="272"/>
      <c r="AY16" s="272"/>
      <c r="AZ16" s="272"/>
      <c r="BA16" s="272"/>
      <c r="BB16" s="272"/>
      <c r="BC16" s="272"/>
      <c r="BD16" s="272"/>
      <c r="BE16" s="272"/>
      <c r="BF16" s="272"/>
      <c r="BG16" s="272"/>
      <c r="BH16" s="272"/>
      <c r="BI16" s="272"/>
      <c r="BJ16" s="272"/>
      <c r="BK16" s="272"/>
      <c r="BL16" s="272"/>
      <c r="BM16" s="272"/>
      <c r="BN16" s="272"/>
      <c r="BO16" s="272"/>
      <c r="BP16" s="272"/>
      <c r="BQ16" s="272"/>
      <c r="BR16" s="272"/>
      <c r="BS16" s="272"/>
      <c r="BT16" s="272"/>
      <c r="BU16" s="272"/>
      <c r="BV16" s="272"/>
      <c r="BW16" s="272"/>
      <c r="BX16" s="272"/>
      <c r="BY16" s="272"/>
      <c r="BZ16" s="272"/>
      <c r="CA16" s="272"/>
      <c r="CB16" s="272"/>
      <c r="CC16" s="272"/>
      <c r="CD16" s="272"/>
      <c r="CE16" s="272"/>
      <c r="CF16" s="272"/>
      <c r="CG16" s="272"/>
      <c r="CH16" s="272"/>
      <c r="CI16" s="272"/>
      <c r="CJ16" s="272"/>
      <c r="CK16" s="272"/>
      <c r="CL16" s="272"/>
      <c r="CM16" s="272"/>
      <c r="CN16" s="272"/>
      <c r="CO16" s="272"/>
      <c r="CP16" s="272"/>
      <c r="CQ16" s="272"/>
      <c r="CR16" s="272"/>
      <c r="CS16" s="272"/>
      <c r="CT16" s="272"/>
      <c r="CU16" s="272"/>
      <c r="CV16" s="272"/>
      <c r="CW16" s="272"/>
      <c r="CX16" s="272"/>
      <c r="CY16" s="272"/>
      <c r="CZ16" s="272"/>
      <c r="DA16" s="272"/>
      <c r="DB16" s="272"/>
      <c r="DC16" s="272"/>
      <c r="DD16" s="272"/>
      <c r="DE16" s="272"/>
      <c r="DF16" s="272"/>
      <c r="DG16" s="272"/>
      <c r="DH16" s="272"/>
      <c r="DI16" s="272"/>
      <c r="DJ16" s="272"/>
      <c r="DK16" s="272"/>
      <c r="DL16" s="272"/>
      <c r="DM16" s="272"/>
      <c r="DN16" s="272"/>
      <c r="DO16" s="272"/>
      <c r="DP16" s="272"/>
      <c r="DQ16" s="272"/>
      <c r="DR16" s="272"/>
      <c r="DS16" s="272"/>
      <c r="DT16" s="272"/>
      <c r="DU16" s="272"/>
      <c r="DV16" s="272"/>
      <c r="DW16" s="272"/>
    </row>
    <row r="17" spans="1:124" s="272" customFormat="1" ht="115.5">
      <c r="A17" s="595"/>
      <c r="B17" s="553" t="s">
        <v>2316</v>
      </c>
      <c r="C17" s="551" t="s">
        <v>2399</v>
      </c>
      <c r="D17" s="554" t="s">
        <v>2383</v>
      </c>
      <c r="E17" s="554" t="s">
        <v>2384</v>
      </c>
      <c r="F17" s="554" t="s">
        <v>2385</v>
      </c>
      <c r="G17" s="554" t="s">
        <v>2386</v>
      </c>
      <c r="H17" s="554" t="s">
        <v>2387</v>
      </c>
      <c r="I17" s="554" t="s">
        <v>2388</v>
      </c>
      <c r="J17" s="554" t="s">
        <v>2389</v>
      </c>
      <c r="K17" s="554" t="s">
        <v>2390</v>
      </c>
      <c r="L17" s="552" t="s">
        <v>2400</v>
      </c>
      <c r="U17" s="594"/>
      <c r="AD17" s="445"/>
      <c r="AP17" s="445"/>
      <c r="BB17" s="445"/>
      <c r="BN17" s="445"/>
      <c r="BZ17" s="445"/>
      <c r="CL17" s="445"/>
      <c r="CX17" s="445"/>
      <c r="DJ17" s="445"/>
    </row>
    <row r="18" spans="1:124" s="272" customFormat="1" ht="33">
      <c r="A18" s="595"/>
      <c r="B18" s="721" t="s">
        <v>2401</v>
      </c>
      <c r="C18" s="573" t="s">
        <v>2421</v>
      </c>
      <c r="D18" s="720" t="s">
        <v>2413</v>
      </c>
      <c r="E18" s="720">
        <v>1</v>
      </c>
      <c r="F18" s="720">
        <v>200</v>
      </c>
      <c r="G18" s="720">
        <v>45</v>
      </c>
      <c r="H18" s="720">
        <v>60</v>
      </c>
      <c r="I18" s="720">
        <v>3000</v>
      </c>
      <c r="J18" s="722">
        <v>0.54</v>
      </c>
      <c r="K18" s="720" t="s">
        <v>2137</v>
      </c>
      <c r="L18" s="720" t="s">
        <v>2420</v>
      </c>
      <c r="P18" s="555" t="s">
        <v>156</v>
      </c>
      <c r="Q18" s="554" t="s">
        <v>88</v>
      </c>
      <c r="R18" s="555" t="s">
        <v>84</v>
      </c>
      <c r="S18" s="555" t="s">
        <v>89</v>
      </c>
      <c r="T18" s="555" t="s">
        <v>81</v>
      </c>
      <c r="U18" s="594"/>
      <c r="AD18" s="445"/>
      <c r="AP18" s="445"/>
      <c r="BB18" s="445"/>
      <c r="BN18" s="445"/>
      <c r="BZ18" s="445"/>
      <c r="CL18" s="445"/>
      <c r="CX18" s="445"/>
      <c r="DJ18" s="445"/>
    </row>
    <row r="19" spans="1:124">
      <c r="A19" s="595"/>
      <c r="B19" s="759">
        <v>1</v>
      </c>
      <c r="C19" s="761"/>
      <c r="D19" s="761"/>
      <c r="E19" s="559">
        <v>1</v>
      </c>
      <c r="F19" s="560"/>
      <c r="G19" s="560"/>
      <c r="H19" s="561"/>
      <c r="I19" s="561"/>
      <c r="J19" s="562"/>
      <c r="K19" s="560"/>
      <c r="L19" s="562"/>
      <c r="M19" s="272"/>
      <c r="N19" s="272"/>
      <c r="O19" s="272"/>
      <c r="P19" s="556"/>
      <c r="Q19" s="557"/>
      <c r="R19" s="556"/>
      <c r="S19" s="556"/>
      <c r="T19" s="556"/>
      <c r="U19" s="594"/>
      <c r="V19" s="272"/>
      <c r="W19" s="272"/>
      <c r="X19" s="272"/>
      <c r="Y19" s="272"/>
      <c r="Z19" s="272"/>
      <c r="AA19" s="272"/>
      <c r="AB19" s="272"/>
      <c r="AC19" s="272"/>
      <c r="AD19" s="445"/>
      <c r="AE19" s="272"/>
      <c r="AF19" s="272"/>
      <c r="AG19" s="272"/>
      <c r="AH19" s="272"/>
      <c r="AI19" s="272"/>
      <c r="AJ19" s="272"/>
      <c r="AK19" s="272"/>
      <c r="AL19" s="272"/>
      <c r="AM19" s="272"/>
      <c r="AN19" s="272"/>
      <c r="AO19" s="272"/>
      <c r="AP19" s="445"/>
      <c r="AQ19" s="272"/>
      <c r="AR19" s="272"/>
      <c r="AS19" s="272"/>
      <c r="AT19" s="272"/>
      <c r="AU19" s="272"/>
      <c r="AV19" s="272"/>
      <c r="AW19" s="272"/>
      <c r="AX19" s="272"/>
      <c r="AY19" s="272"/>
      <c r="AZ19" s="272"/>
      <c r="BA19" s="272"/>
      <c r="BB19" s="445"/>
      <c r="BC19" s="272"/>
      <c r="BD19" s="272"/>
      <c r="BE19" s="272"/>
      <c r="BF19" s="272"/>
      <c r="BG19" s="272"/>
      <c r="BH19" s="272"/>
      <c r="BI19" s="272"/>
      <c r="BJ19" s="272"/>
      <c r="BK19" s="272"/>
      <c r="BL19" s="272"/>
      <c r="BM19" s="272"/>
      <c r="BN19" s="445"/>
      <c r="BO19" s="272"/>
      <c r="BP19" s="272"/>
      <c r="BQ19" s="272"/>
      <c r="BR19" s="272"/>
      <c r="BS19" s="272"/>
      <c r="BT19" s="272"/>
      <c r="BU19" s="272"/>
      <c r="BV19" s="272"/>
      <c r="BW19" s="272"/>
      <c r="BX19" s="272"/>
      <c r="BY19" s="272"/>
      <c r="BZ19" s="445"/>
      <c r="CA19" s="272"/>
      <c r="CB19" s="272"/>
      <c r="CC19" s="272"/>
      <c r="CD19" s="272"/>
      <c r="CE19" s="272"/>
      <c r="CF19" s="272"/>
      <c r="CG19" s="272"/>
      <c r="CH19" s="272"/>
      <c r="CI19" s="272"/>
      <c r="CJ19" s="272"/>
      <c r="CK19" s="272"/>
      <c r="CL19" s="445"/>
      <c r="CM19" s="272"/>
      <c r="CN19" s="272"/>
      <c r="CO19" s="272"/>
      <c r="CP19" s="272"/>
      <c r="CQ19" s="272"/>
      <c r="CR19" s="272"/>
      <c r="CS19" s="272"/>
      <c r="CT19" s="272"/>
      <c r="CU19" s="272"/>
      <c r="CV19" s="272"/>
      <c r="CW19" s="272"/>
      <c r="CX19" s="445"/>
      <c r="CY19" s="272"/>
      <c r="CZ19" s="272"/>
      <c r="DA19" s="272"/>
      <c r="DB19" s="272"/>
      <c r="DC19" s="272"/>
      <c r="DD19" s="272"/>
      <c r="DE19" s="272"/>
      <c r="DF19" s="272"/>
      <c r="DG19" s="272"/>
      <c r="DH19" s="272"/>
      <c r="DI19" s="272"/>
      <c r="DJ19" s="445"/>
      <c r="DK19" s="272"/>
      <c r="DL19" s="272"/>
      <c r="DM19" s="272"/>
      <c r="DN19" s="272"/>
      <c r="DO19" s="272"/>
      <c r="DP19" s="272"/>
      <c r="DQ19" s="272"/>
      <c r="DR19" s="272"/>
      <c r="DS19" s="272"/>
      <c r="DT19" s="272"/>
    </row>
    <row r="20" spans="1:124">
      <c r="A20" s="595"/>
      <c r="B20" s="759"/>
      <c r="C20" s="761"/>
      <c r="D20" s="761"/>
      <c r="E20" s="559">
        <v>2</v>
      </c>
      <c r="F20" s="560"/>
      <c r="G20" s="560"/>
      <c r="H20" s="561"/>
      <c r="I20" s="561"/>
      <c r="J20" s="562"/>
      <c r="K20" s="560"/>
      <c r="L20" s="562"/>
      <c r="M20" s="272"/>
      <c r="N20" s="272"/>
      <c r="O20" s="272"/>
      <c r="P20" s="556"/>
      <c r="Q20" s="557"/>
      <c r="R20" s="556"/>
      <c r="S20" s="556"/>
      <c r="T20" s="556"/>
      <c r="U20" s="594"/>
      <c r="V20" s="272"/>
      <c r="W20" s="272"/>
      <c r="X20" s="272"/>
      <c r="Y20" s="272"/>
      <c r="Z20" s="272"/>
      <c r="AA20" s="272"/>
      <c r="AB20" s="272"/>
      <c r="AC20" s="272"/>
      <c r="AD20" s="445"/>
      <c r="AE20" s="272"/>
      <c r="AF20" s="272"/>
      <c r="AG20" s="272"/>
      <c r="AH20" s="272"/>
      <c r="AI20" s="272"/>
      <c r="AJ20" s="272"/>
      <c r="AK20" s="272"/>
      <c r="AL20" s="272"/>
      <c r="AM20" s="272"/>
      <c r="AN20" s="272"/>
      <c r="AO20" s="272"/>
      <c r="AP20" s="445"/>
      <c r="AQ20" s="272"/>
      <c r="AR20" s="272"/>
      <c r="AS20" s="272"/>
      <c r="AT20" s="272"/>
      <c r="AU20" s="272"/>
      <c r="AV20" s="272"/>
      <c r="AW20" s="272"/>
      <c r="AX20" s="272"/>
      <c r="AY20" s="272"/>
      <c r="AZ20" s="272"/>
      <c r="BA20" s="272"/>
      <c r="BB20" s="445"/>
      <c r="BC20" s="272"/>
      <c r="BD20" s="272"/>
      <c r="BE20" s="272"/>
      <c r="BF20" s="272"/>
      <c r="BG20" s="272"/>
      <c r="BH20" s="272"/>
      <c r="BI20" s="272"/>
      <c r="BJ20" s="272"/>
      <c r="BK20" s="272"/>
      <c r="BL20" s="272"/>
      <c r="BM20" s="272"/>
      <c r="BN20" s="445"/>
      <c r="BO20" s="272"/>
      <c r="BP20" s="272"/>
      <c r="BQ20" s="272"/>
      <c r="BR20" s="272"/>
      <c r="BS20" s="272"/>
      <c r="BT20" s="272"/>
      <c r="BU20" s="272"/>
      <c r="BV20" s="272"/>
      <c r="BW20" s="272"/>
      <c r="BX20" s="272"/>
      <c r="BY20" s="272"/>
      <c r="BZ20" s="445"/>
      <c r="CA20" s="272"/>
      <c r="CB20" s="272"/>
      <c r="CC20" s="272"/>
      <c r="CD20" s="272"/>
      <c r="CE20" s="272"/>
      <c r="CF20" s="272"/>
      <c r="CG20" s="272"/>
      <c r="CH20" s="272"/>
      <c r="CI20" s="272"/>
      <c r="CJ20" s="272"/>
      <c r="CK20" s="272"/>
      <c r="CL20" s="445"/>
      <c r="CM20" s="272"/>
      <c r="CN20" s="272"/>
      <c r="CO20" s="272"/>
      <c r="CP20" s="272"/>
      <c r="CQ20" s="272"/>
      <c r="CR20" s="272"/>
      <c r="CS20" s="272"/>
      <c r="CT20" s="272"/>
      <c r="CU20" s="272"/>
      <c r="CV20" s="272"/>
      <c r="CW20" s="272"/>
      <c r="CX20" s="445"/>
      <c r="CY20" s="272"/>
      <c r="CZ20" s="272"/>
      <c r="DA20" s="272"/>
      <c r="DB20" s="272"/>
      <c r="DC20" s="272"/>
      <c r="DD20" s="272"/>
      <c r="DE20" s="272"/>
      <c r="DF20" s="272"/>
      <c r="DG20" s="272"/>
      <c r="DH20" s="272"/>
      <c r="DI20" s="272"/>
      <c r="DJ20" s="445"/>
      <c r="DK20" s="272"/>
      <c r="DL20" s="272"/>
      <c r="DM20" s="272"/>
      <c r="DN20" s="272"/>
      <c r="DO20" s="272"/>
      <c r="DP20" s="272"/>
      <c r="DQ20" s="272"/>
      <c r="DR20" s="272"/>
      <c r="DS20" s="272"/>
      <c r="DT20" s="272"/>
    </row>
    <row r="21" spans="1:124">
      <c r="A21" s="595"/>
      <c r="B21" s="759"/>
      <c r="C21" s="761"/>
      <c r="D21" s="761"/>
      <c r="E21" s="559">
        <v>3</v>
      </c>
      <c r="F21" s="560"/>
      <c r="G21" s="560"/>
      <c r="H21" s="561"/>
      <c r="I21" s="561"/>
      <c r="J21" s="562"/>
      <c r="K21" s="560"/>
      <c r="L21" s="562"/>
      <c r="M21" s="272"/>
      <c r="N21" s="272"/>
      <c r="O21" s="272"/>
      <c r="P21" s="556"/>
      <c r="Q21" s="557"/>
      <c r="R21" s="556"/>
      <c r="S21" s="556"/>
      <c r="T21" s="556"/>
      <c r="U21" s="594"/>
      <c r="V21" s="272"/>
      <c r="W21" s="272"/>
      <c r="X21" s="272"/>
      <c r="Y21" s="272"/>
      <c r="Z21" s="272"/>
      <c r="AA21" s="272"/>
      <c r="AB21" s="272"/>
      <c r="AC21" s="272"/>
      <c r="AD21" s="445"/>
      <c r="AE21" s="272"/>
      <c r="AF21" s="272"/>
      <c r="AG21" s="272"/>
      <c r="AH21" s="272"/>
      <c r="AI21" s="272"/>
      <c r="AJ21" s="272"/>
      <c r="AK21" s="272"/>
      <c r="AL21" s="272"/>
      <c r="AM21" s="272"/>
      <c r="AN21" s="272"/>
      <c r="AO21" s="272"/>
      <c r="AP21" s="445"/>
      <c r="AQ21" s="272"/>
      <c r="AR21" s="272"/>
      <c r="AS21" s="272"/>
      <c r="AT21" s="272"/>
      <c r="AU21" s="272"/>
      <c r="AV21" s="272"/>
      <c r="AW21" s="272"/>
      <c r="AX21" s="272"/>
      <c r="AY21" s="272"/>
      <c r="AZ21" s="272"/>
      <c r="BA21" s="272"/>
      <c r="BB21" s="445"/>
      <c r="BC21" s="272"/>
      <c r="BD21" s="272"/>
      <c r="BE21" s="272"/>
      <c r="BF21" s="272"/>
      <c r="BG21" s="272"/>
      <c r="BH21" s="272"/>
      <c r="BI21" s="272"/>
      <c r="BJ21" s="272"/>
      <c r="BK21" s="272"/>
      <c r="BL21" s="272"/>
      <c r="BM21" s="272"/>
      <c r="BN21" s="445"/>
      <c r="BO21" s="272"/>
      <c r="BP21" s="272"/>
      <c r="BQ21" s="272"/>
      <c r="BR21" s="272"/>
      <c r="BS21" s="272"/>
      <c r="BT21" s="272"/>
      <c r="BU21" s="272"/>
      <c r="BV21" s="272"/>
      <c r="BW21" s="272"/>
      <c r="BX21" s="272"/>
      <c r="BY21" s="272"/>
      <c r="BZ21" s="445"/>
      <c r="CA21" s="272"/>
      <c r="CB21" s="272"/>
      <c r="CC21" s="272"/>
      <c r="CD21" s="272"/>
      <c r="CE21" s="272"/>
      <c r="CF21" s="272"/>
      <c r="CG21" s="272"/>
      <c r="CH21" s="272"/>
      <c r="CI21" s="272"/>
      <c r="CJ21" s="272"/>
      <c r="CK21" s="272"/>
      <c r="CL21" s="445"/>
      <c r="CM21" s="272"/>
      <c r="CN21" s="272"/>
      <c r="CO21" s="272"/>
      <c r="CP21" s="272"/>
      <c r="CQ21" s="272"/>
      <c r="CR21" s="272"/>
      <c r="CS21" s="272"/>
      <c r="CT21" s="272"/>
      <c r="CU21" s="272"/>
      <c r="CV21" s="272"/>
      <c r="CW21" s="272"/>
      <c r="CX21" s="445"/>
      <c r="CY21" s="272"/>
      <c r="CZ21" s="272"/>
      <c r="DA21" s="272"/>
      <c r="DB21" s="272"/>
      <c r="DC21" s="272"/>
      <c r="DD21" s="272"/>
      <c r="DE21" s="272"/>
      <c r="DF21" s="272"/>
      <c r="DG21" s="272"/>
      <c r="DH21" s="272"/>
      <c r="DI21" s="272"/>
      <c r="DJ21" s="445"/>
      <c r="DK21" s="272"/>
      <c r="DL21" s="272"/>
      <c r="DM21" s="272"/>
      <c r="DN21" s="272"/>
      <c r="DO21" s="272"/>
      <c r="DP21" s="272"/>
      <c r="DQ21" s="272"/>
      <c r="DR21" s="272"/>
      <c r="DS21" s="272"/>
      <c r="DT21" s="272"/>
    </row>
    <row r="22" spans="1:124">
      <c r="A22" s="595"/>
      <c r="B22" s="759">
        <v>2</v>
      </c>
      <c r="C22" s="761"/>
      <c r="D22" s="761"/>
      <c r="E22" s="559">
        <v>1</v>
      </c>
      <c r="F22" s="560"/>
      <c r="G22" s="560"/>
      <c r="H22" s="561"/>
      <c r="I22" s="561"/>
      <c r="J22" s="562"/>
      <c r="K22" s="560"/>
      <c r="L22" s="562"/>
      <c r="M22" s="272"/>
      <c r="N22" s="272"/>
      <c r="O22" s="272"/>
      <c r="P22" s="556"/>
      <c r="Q22" s="557"/>
      <c r="R22" s="556"/>
      <c r="S22" s="556"/>
      <c r="T22" s="556"/>
      <c r="U22" s="594"/>
      <c r="V22" s="272"/>
      <c r="W22" s="272"/>
      <c r="X22" s="272"/>
      <c r="Y22" s="272"/>
      <c r="Z22" s="272"/>
      <c r="AA22" s="272"/>
      <c r="AB22" s="272"/>
      <c r="AC22" s="272"/>
      <c r="AD22" s="445"/>
      <c r="AE22" s="272"/>
      <c r="AF22" s="272"/>
      <c r="AG22" s="272"/>
      <c r="AH22" s="272"/>
      <c r="AI22" s="272"/>
      <c r="AJ22" s="272"/>
      <c r="AK22" s="272"/>
      <c r="AL22" s="272"/>
      <c r="AM22" s="272"/>
      <c r="AN22" s="272"/>
      <c r="AO22" s="272"/>
      <c r="AP22" s="445"/>
      <c r="AQ22" s="272"/>
      <c r="AR22" s="272"/>
      <c r="AS22" s="272"/>
      <c r="AT22" s="272"/>
      <c r="AU22" s="272"/>
      <c r="AV22" s="272"/>
      <c r="AW22" s="272"/>
      <c r="AX22" s="272"/>
      <c r="AY22" s="272"/>
      <c r="AZ22" s="272"/>
      <c r="BA22" s="272"/>
      <c r="BB22" s="445"/>
      <c r="BC22" s="272"/>
      <c r="BD22" s="272"/>
      <c r="BE22" s="272"/>
      <c r="BF22" s="272"/>
      <c r="BG22" s="272"/>
      <c r="BH22" s="272"/>
      <c r="BI22" s="272"/>
      <c r="BJ22" s="272"/>
      <c r="BK22" s="272"/>
      <c r="BL22" s="272"/>
      <c r="BM22" s="272"/>
      <c r="BN22" s="445"/>
      <c r="BO22" s="272"/>
      <c r="BP22" s="272"/>
      <c r="BQ22" s="272"/>
      <c r="BR22" s="272"/>
      <c r="BS22" s="272"/>
      <c r="BT22" s="272"/>
      <c r="BU22" s="272"/>
      <c r="BV22" s="272"/>
      <c r="BW22" s="272"/>
      <c r="BX22" s="272"/>
      <c r="BY22" s="272"/>
      <c r="BZ22" s="445"/>
      <c r="CA22" s="272"/>
      <c r="CB22" s="272"/>
      <c r="CC22" s="272"/>
      <c r="CD22" s="272"/>
      <c r="CE22" s="272"/>
      <c r="CF22" s="272"/>
      <c r="CG22" s="272"/>
      <c r="CH22" s="272"/>
      <c r="CI22" s="272"/>
      <c r="CJ22" s="272"/>
      <c r="CK22" s="272"/>
      <c r="CL22" s="445"/>
      <c r="CM22" s="272"/>
      <c r="CN22" s="272"/>
      <c r="CO22" s="272"/>
      <c r="CP22" s="272"/>
      <c r="CQ22" s="272"/>
      <c r="CR22" s="272"/>
      <c r="CS22" s="272"/>
      <c r="CT22" s="272"/>
      <c r="CU22" s="272"/>
      <c r="CV22" s="272"/>
      <c r="CW22" s="272"/>
      <c r="CX22" s="445"/>
      <c r="CY22" s="272"/>
      <c r="CZ22" s="272"/>
      <c r="DA22" s="272"/>
      <c r="DB22" s="272"/>
      <c r="DC22" s="272"/>
      <c r="DD22" s="272"/>
      <c r="DE22" s="272"/>
      <c r="DF22" s="272"/>
      <c r="DG22" s="272"/>
      <c r="DH22" s="272"/>
      <c r="DI22" s="272"/>
      <c r="DJ22" s="445"/>
      <c r="DK22" s="272"/>
      <c r="DL22" s="272"/>
      <c r="DM22" s="272"/>
      <c r="DN22" s="272"/>
      <c r="DO22" s="272"/>
      <c r="DP22" s="272"/>
      <c r="DQ22" s="272"/>
      <c r="DR22" s="272"/>
      <c r="DS22" s="272"/>
      <c r="DT22" s="272"/>
    </row>
    <row r="23" spans="1:124">
      <c r="A23" s="595"/>
      <c r="B23" s="759"/>
      <c r="C23" s="761"/>
      <c r="D23" s="761"/>
      <c r="E23" s="559">
        <v>2</v>
      </c>
      <c r="F23" s="560"/>
      <c r="G23" s="560"/>
      <c r="H23" s="561"/>
      <c r="I23" s="561"/>
      <c r="J23" s="562"/>
      <c r="K23" s="560"/>
      <c r="L23" s="562"/>
      <c r="M23" s="272"/>
      <c r="N23" s="272"/>
      <c r="O23" s="272"/>
      <c r="P23" s="556"/>
      <c r="Q23" s="557"/>
      <c r="R23" s="556"/>
      <c r="S23" s="556"/>
      <c r="T23" s="556"/>
      <c r="U23" s="594"/>
      <c r="V23" s="272"/>
      <c r="W23" s="272"/>
      <c r="X23" s="272"/>
      <c r="Y23" s="272"/>
      <c r="Z23" s="272"/>
      <c r="AA23" s="272"/>
      <c r="AB23" s="272"/>
      <c r="AC23" s="272"/>
      <c r="AD23" s="445"/>
      <c r="AE23" s="272"/>
      <c r="AF23" s="272"/>
      <c r="AG23" s="272"/>
      <c r="AH23" s="272"/>
      <c r="AI23" s="272"/>
      <c r="AJ23" s="272"/>
      <c r="AK23" s="272"/>
      <c r="AL23" s="272"/>
      <c r="AM23" s="272"/>
      <c r="AN23" s="272"/>
      <c r="AO23" s="272"/>
      <c r="AP23" s="445"/>
      <c r="AQ23" s="272"/>
      <c r="AR23" s="272"/>
      <c r="AS23" s="272"/>
      <c r="AT23" s="272"/>
      <c r="AU23" s="272"/>
      <c r="AV23" s="272"/>
      <c r="AW23" s="272"/>
      <c r="AX23" s="272"/>
      <c r="AY23" s="272"/>
      <c r="AZ23" s="272"/>
      <c r="BA23" s="272"/>
      <c r="BB23" s="445"/>
      <c r="BC23" s="272"/>
      <c r="BD23" s="272"/>
      <c r="BE23" s="272"/>
      <c r="BF23" s="272"/>
      <c r="BG23" s="272"/>
      <c r="BH23" s="272"/>
      <c r="BI23" s="272"/>
      <c r="BJ23" s="272"/>
      <c r="BK23" s="272"/>
      <c r="BL23" s="272"/>
      <c r="BM23" s="272"/>
      <c r="BN23" s="445"/>
      <c r="BO23" s="272"/>
      <c r="BP23" s="272"/>
      <c r="BQ23" s="272"/>
      <c r="BR23" s="272"/>
      <c r="BS23" s="272"/>
      <c r="BT23" s="272"/>
      <c r="BU23" s="272"/>
      <c r="BV23" s="272"/>
      <c r="BW23" s="272"/>
      <c r="BX23" s="272"/>
      <c r="BY23" s="272"/>
      <c r="BZ23" s="445"/>
      <c r="CA23" s="272"/>
      <c r="CB23" s="272"/>
      <c r="CC23" s="272"/>
      <c r="CD23" s="272"/>
      <c r="CE23" s="272"/>
      <c r="CF23" s="272"/>
      <c r="CG23" s="272"/>
      <c r="CH23" s="272"/>
      <c r="CI23" s="272"/>
      <c r="CJ23" s="272"/>
      <c r="CK23" s="272"/>
      <c r="CL23" s="445"/>
      <c r="CM23" s="272"/>
      <c r="CN23" s="272"/>
      <c r="CO23" s="272"/>
      <c r="CP23" s="272"/>
      <c r="CQ23" s="272"/>
      <c r="CR23" s="272"/>
      <c r="CS23" s="272"/>
      <c r="CT23" s="272"/>
      <c r="CU23" s="272"/>
      <c r="CV23" s="272"/>
      <c r="CW23" s="272"/>
      <c r="CX23" s="445"/>
      <c r="CY23" s="272"/>
      <c r="CZ23" s="272"/>
      <c r="DA23" s="272"/>
      <c r="DB23" s="272"/>
      <c r="DC23" s="272"/>
      <c r="DD23" s="272"/>
      <c r="DE23" s="272"/>
      <c r="DF23" s="272"/>
      <c r="DG23" s="272"/>
      <c r="DH23" s="272"/>
      <c r="DI23" s="272"/>
      <c r="DJ23" s="445"/>
      <c r="DK23" s="272"/>
      <c r="DL23" s="272"/>
      <c r="DM23" s="272"/>
      <c r="DN23" s="272"/>
      <c r="DO23" s="272"/>
      <c r="DP23" s="272"/>
      <c r="DQ23" s="272"/>
      <c r="DR23" s="272"/>
      <c r="DS23" s="272"/>
      <c r="DT23" s="272"/>
    </row>
    <row r="24" spans="1:124">
      <c r="A24" s="595"/>
      <c r="B24" s="759"/>
      <c r="C24" s="761"/>
      <c r="D24" s="761"/>
      <c r="E24" s="559">
        <v>3</v>
      </c>
      <c r="F24" s="560"/>
      <c r="G24" s="560"/>
      <c r="H24" s="561"/>
      <c r="I24" s="561"/>
      <c r="J24" s="562"/>
      <c r="K24" s="560"/>
      <c r="L24" s="562"/>
      <c r="M24" s="272"/>
      <c r="N24" s="272"/>
      <c r="O24" s="272"/>
      <c r="P24" s="556"/>
      <c r="Q24" s="557"/>
      <c r="R24" s="556"/>
      <c r="S24" s="556"/>
      <c r="T24" s="556"/>
      <c r="U24" s="594"/>
      <c r="V24" s="272"/>
      <c r="W24" s="272"/>
      <c r="X24" s="272"/>
      <c r="Y24" s="272"/>
      <c r="Z24" s="272"/>
      <c r="AA24" s="272"/>
      <c r="AB24" s="272"/>
      <c r="AC24" s="272"/>
      <c r="AD24" s="445"/>
      <c r="AE24" s="272"/>
      <c r="AF24" s="272"/>
      <c r="AG24" s="272"/>
      <c r="AH24" s="272"/>
      <c r="AI24" s="272"/>
      <c r="AJ24" s="272"/>
      <c r="AK24" s="272"/>
      <c r="AL24" s="272"/>
      <c r="AM24" s="272"/>
      <c r="AN24" s="272"/>
      <c r="AO24" s="272"/>
      <c r="AP24" s="445"/>
      <c r="AQ24" s="272"/>
      <c r="AR24" s="272"/>
      <c r="AS24" s="272"/>
      <c r="AT24" s="272"/>
      <c r="AU24" s="272"/>
      <c r="AV24" s="272"/>
      <c r="AW24" s="272"/>
      <c r="AX24" s="272"/>
      <c r="AY24" s="272"/>
      <c r="AZ24" s="272"/>
      <c r="BA24" s="272"/>
      <c r="BB24" s="445"/>
      <c r="BC24" s="272"/>
      <c r="BD24" s="272"/>
      <c r="BE24" s="272"/>
      <c r="BF24" s="272"/>
      <c r="BG24" s="272"/>
      <c r="BH24" s="272"/>
      <c r="BI24" s="272"/>
      <c r="BJ24" s="272"/>
      <c r="BK24" s="272"/>
      <c r="BL24" s="272"/>
      <c r="BM24" s="272"/>
      <c r="BN24" s="445"/>
      <c r="BO24" s="272"/>
      <c r="BP24" s="272"/>
      <c r="BQ24" s="272"/>
      <c r="BR24" s="272"/>
      <c r="BS24" s="272"/>
      <c r="BT24" s="272"/>
      <c r="BU24" s="272"/>
      <c r="BV24" s="272"/>
      <c r="BW24" s="272"/>
      <c r="BX24" s="272"/>
      <c r="BY24" s="272"/>
      <c r="BZ24" s="445"/>
      <c r="CA24" s="272"/>
      <c r="CB24" s="272"/>
      <c r="CC24" s="272"/>
      <c r="CD24" s="272"/>
      <c r="CE24" s="272"/>
      <c r="CF24" s="272"/>
      <c r="CG24" s="272"/>
      <c r="CH24" s="272"/>
      <c r="CI24" s="272"/>
      <c r="CJ24" s="272"/>
      <c r="CK24" s="272"/>
      <c r="CL24" s="445"/>
      <c r="CM24" s="272"/>
      <c r="CN24" s="272"/>
      <c r="CO24" s="272"/>
      <c r="CP24" s="272"/>
      <c r="CQ24" s="272"/>
      <c r="CR24" s="272"/>
      <c r="CS24" s="272"/>
      <c r="CT24" s="272"/>
      <c r="CU24" s="272"/>
      <c r="CV24" s="272"/>
      <c r="CW24" s="272"/>
      <c r="CX24" s="445"/>
      <c r="CY24" s="272"/>
      <c r="CZ24" s="272"/>
      <c r="DA24" s="272"/>
      <c r="DB24" s="272"/>
      <c r="DC24" s="272"/>
      <c r="DD24" s="272"/>
      <c r="DE24" s="272"/>
      <c r="DF24" s="272"/>
      <c r="DG24" s="272"/>
      <c r="DH24" s="272"/>
      <c r="DI24" s="272"/>
      <c r="DJ24" s="445"/>
      <c r="DK24" s="272"/>
      <c r="DL24" s="272"/>
      <c r="DM24" s="272"/>
      <c r="DN24" s="272"/>
      <c r="DO24" s="272"/>
      <c r="DP24" s="272"/>
      <c r="DQ24" s="272"/>
      <c r="DR24" s="272"/>
      <c r="DS24" s="272"/>
      <c r="DT24" s="272"/>
    </row>
    <row r="25" spans="1:124">
      <c r="A25" s="595"/>
      <c r="B25" s="759">
        <v>3</v>
      </c>
      <c r="C25" s="761"/>
      <c r="D25" s="761"/>
      <c r="E25" s="559">
        <v>1</v>
      </c>
      <c r="F25" s="560"/>
      <c r="G25" s="560"/>
      <c r="H25" s="561"/>
      <c r="I25" s="561"/>
      <c r="J25" s="562"/>
      <c r="K25" s="560"/>
      <c r="L25" s="562"/>
      <c r="M25" s="272"/>
      <c r="N25" s="272"/>
      <c r="O25" s="272"/>
      <c r="P25" s="556"/>
      <c r="Q25" s="557"/>
      <c r="R25" s="556"/>
      <c r="S25" s="556"/>
      <c r="T25" s="556"/>
      <c r="U25" s="594"/>
      <c r="V25" s="272"/>
      <c r="W25" s="272"/>
      <c r="X25" s="272"/>
      <c r="Y25" s="272"/>
      <c r="Z25" s="272"/>
      <c r="AA25" s="272"/>
      <c r="AB25" s="272"/>
      <c r="AC25" s="272"/>
      <c r="AD25" s="445"/>
      <c r="AE25" s="272"/>
      <c r="AF25" s="272"/>
      <c r="AG25" s="272"/>
      <c r="AH25" s="272"/>
      <c r="AI25" s="272"/>
      <c r="AJ25" s="272"/>
      <c r="AK25" s="272"/>
      <c r="AL25" s="272"/>
      <c r="AM25" s="272"/>
      <c r="AN25" s="272"/>
      <c r="AO25" s="272"/>
      <c r="AP25" s="445"/>
      <c r="AQ25" s="272"/>
      <c r="AR25" s="272"/>
      <c r="AS25" s="272"/>
      <c r="AT25" s="272"/>
      <c r="AU25" s="272"/>
      <c r="AV25" s="272"/>
      <c r="AW25" s="272"/>
      <c r="AX25" s="272"/>
      <c r="AY25" s="272"/>
      <c r="AZ25" s="272"/>
      <c r="BA25" s="272"/>
      <c r="BB25" s="445"/>
      <c r="BC25" s="272"/>
      <c r="BD25" s="272"/>
      <c r="BE25" s="272"/>
      <c r="BF25" s="272"/>
      <c r="BG25" s="272"/>
      <c r="BH25" s="272"/>
      <c r="BI25" s="272"/>
      <c r="BJ25" s="272"/>
      <c r="BK25" s="272"/>
      <c r="BL25" s="272"/>
      <c r="BM25" s="272"/>
      <c r="BN25" s="445"/>
      <c r="BO25" s="272"/>
      <c r="BP25" s="272"/>
      <c r="BQ25" s="272"/>
      <c r="BR25" s="272"/>
      <c r="BS25" s="272"/>
      <c r="BT25" s="272"/>
      <c r="BU25" s="272"/>
      <c r="BV25" s="272"/>
      <c r="BW25" s="272"/>
      <c r="BX25" s="272"/>
      <c r="BY25" s="272"/>
      <c r="BZ25" s="445"/>
      <c r="CA25" s="272"/>
      <c r="CB25" s="272"/>
      <c r="CC25" s="272"/>
      <c r="CD25" s="272"/>
      <c r="CE25" s="272"/>
      <c r="CF25" s="272"/>
      <c r="CG25" s="272"/>
      <c r="CH25" s="272"/>
      <c r="CI25" s="272"/>
      <c r="CJ25" s="272"/>
      <c r="CK25" s="272"/>
      <c r="CL25" s="445"/>
      <c r="CM25" s="272"/>
      <c r="CN25" s="272"/>
      <c r="CO25" s="272"/>
      <c r="CP25" s="272"/>
      <c r="CQ25" s="272"/>
      <c r="CR25" s="272"/>
      <c r="CS25" s="272"/>
      <c r="CT25" s="272"/>
      <c r="CU25" s="272"/>
      <c r="CV25" s="272"/>
      <c r="CW25" s="272"/>
      <c r="CX25" s="445"/>
      <c r="CY25" s="272"/>
      <c r="CZ25" s="272"/>
      <c r="DA25" s="272"/>
      <c r="DB25" s="272"/>
      <c r="DC25" s="272"/>
      <c r="DD25" s="272"/>
      <c r="DE25" s="272"/>
      <c r="DF25" s="272"/>
      <c r="DG25" s="272"/>
      <c r="DH25" s="272"/>
      <c r="DI25" s="272"/>
      <c r="DJ25" s="445"/>
      <c r="DK25" s="272"/>
      <c r="DL25" s="272"/>
      <c r="DM25" s="272"/>
      <c r="DN25" s="272"/>
      <c r="DO25" s="272"/>
      <c r="DP25" s="272"/>
      <c r="DQ25" s="272"/>
      <c r="DR25" s="272"/>
      <c r="DS25" s="272"/>
      <c r="DT25" s="272"/>
    </row>
    <row r="26" spans="1:124">
      <c r="A26" s="595"/>
      <c r="B26" s="759"/>
      <c r="C26" s="761"/>
      <c r="D26" s="761"/>
      <c r="E26" s="559">
        <v>2</v>
      </c>
      <c r="F26" s="560"/>
      <c r="G26" s="560"/>
      <c r="H26" s="561"/>
      <c r="I26" s="561"/>
      <c r="J26" s="562"/>
      <c r="K26" s="560"/>
      <c r="L26" s="562"/>
      <c r="M26" s="272"/>
      <c r="N26" s="272"/>
      <c r="O26" s="272"/>
      <c r="P26" s="556"/>
      <c r="Q26" s="557"/>
      <c r="R26" s="556"/>
      <c r="S26" s="556"/>
      <c r="T26" s="556"/>
      <c r="U26" s="594"/>
      <c r="V26" s="272"/>
      <c r="W26" s="272"/>
      <c r="X26" s="272"/>
      <c r="Y26" s="272"/>
      <c r="Z26" s="272"/>
      <c r="AA26" s="272"/>
      <c r="AB26" s="272"/>
      <c r="AC26" s="272"/>
      <c r="AD26" s="445"/>
      <c r="AE26" s="272"/>
      <c r="AF26" s="272"/>
      <c r="AG26" s="272"/>
      <c r="AH26" s="272"/>
      <c r="AI26" s="272"/>
      <c r="AJ26" s="272"/>
      <c r="AK26" s="272"/>
      <c r="AL26" s="272"/>
      <c r="AM26" s="272"/>
      <c r="AN26" s="272"/>
      <c r="AO26" s="272"/>
      <c r="AP26" s="445"/>
      <c r="AQ26" s="272"/>
      <c r="AR26" s="272"/>
      <c r="AS26" s="272"/>
      <c r="AT26" s="272"/>
      <c r="AU26" s="272"/>
      <c r="AV26" s="272"/>
      <c r="AW26" s="272"/>
      <c r="AX26" s="272"/>
      <c r="AY26" s="272"/>
      <c r="AZ26" s="272"/>
      <c r="BA26" s="272"/>
      <c r="BB26" s="445"/>
      <c r="BC26" s="272"/>
      <c r="BD26" s="272"/>
      <c r="BE26" s="272"/>
      <c r="BF26" s="272"/>
      <c r="BG26" s="272"/>
      <c r="BH26" s="272"/>
      <c r="BI26" s="272"/>
      <c r="BJ26" s="272"/>
      <c r="BK26" s="272"/>
      <c r="BL26" s="272"/>
      <c r="BM26" s="272"/>
      <c r="BN26" s="445"/>
      <c r="BO26" s="272"/>
      <c r="BP26" s="272"/>
      <c r="BQ26" s="272"/>
      <c r="BR26" s="272"/>
      <c r="BS26" s="272"/>
      <c r="BT26" s="272"/>
      <c r="BU26" s="272"/>
      <c r="BV26" s="272"/>
      <c r="BW26" s="272"/>
      <c r="BX26" s="272"/>
      <c r="BY26" s="272"/>
      <c r="BZ26" s="445"/>
      <c r="CA26" s="272"/>
      <c r="CB26" s="272"/>
      <c r="CC26" s="272"/>
      <c r="CD26" s="272"/>
      <c r="CE26" s="272"/>
      <c r="CF26" s="272"/>
      <c r="CG26" s="272"/>
      <c r="CH26" s="272"/>
      <c r="CI26" s="272"/>
      <c r="CJ26" s="272"/>
      <c r="CK26" s="272"/>
      <c r="CL26" s="445"/>
      <c r="CM26" s="272"/>
      <c r="CN26" s="272"/>
      <c r="CO26" s="272"/>
      <c r="CP26" s="272"/>
      <c r="CQ26" s="272"/>
      <c r="CR26" s="272"/>
      <c r="CS26" s="272"/>
      <c r="CT26" s="272"/>
      <c r="CU26" s="272"/>
      <c r="CV26" s="272"/>
      <c r="CW26" s="272"/>
      <c r="CX26" s="445"/>
      <c r="CY26" s="272"/>
      <c r="CZ26" s="272"/>
      <c r="DA26" s="272"/>
      <c r="DB26" s="272"/>
      <c r="DC26" s="272"/>
      <c r="DD26" s="272"/>
      <c r="DE26" s="272"/>
      <c r="DF26" s="272"/>
      <c r="DG26" s="272"/>
      <c r="DH26" s="272"/>
      <c r="DI26" s="272"/>
      <c r="DJ26" s="445"/>
      <c r="DK26" s="272"/>
      <c r="DL26" s="272"/>
      <c r="DM26" s="272"/>
      <c r="DN26" s="272"/>
      <c r="DO26" s="272"/>
      <c r="DP26" s="272"/>
      <c r="DQ26" s="272"/>
      <c r="DR26" s="272"/>
      <c r="DS26" s="272"/>
      <c r="DT26" s="272"/>
    </row>
    <row r="27" spans="1:124">
      <c r="A27" s="595"/>
      <c r="B27" s="759"/>
      <c r="C27" s="761"/>
      <c r="D27" s="761"/>
      <c r="E27" s="559">
        <v>3</v>
      </c>
      <c r="F27" s="560"/>
      <c r="G27" s="560"/>
      <c r="H27" s="561"/>
      <c r="I27" s="561"/>
      <c r="J27" s="562"/>
      <c r="K27" s="560"/>
      <c r="L27" s="562"/>
      <c r="M27" s="272"/>
      <c r="N27" s="272"/>
      <c r="O27" s="272"/>
      <c r="P27" s="556"/>
      <c r="Q27" s="557"/>
      <c r="R27" s="556"/>
      <c r="S27" s="556"/>
      <c r="T27" s="556"/>
      <c r="U27" s="594"/>
      <c r="V27" s="272"/>
      <c r="W27" s="272"/>
      <c r="X27" s="272"/>
      <c r="Y27" s="272"/>
      <c r="Z27" s="272"/>
      <c r="AA27" s="272"/>
      <c r="AB27" s="272"/>
      <c r="AC27" s="272"/>
      <c r="AD27" s="445"/>
      <c r="AE27" s="272"/>
      <c r="AF27" s="272"/>
      <c r="AG27" s="272"/>
      <c r="AH27" s="272"/>
      <c r="AI27" s="272"/>
      <c r="AJ27" s="272"/>
      <c r="AK27" s="272"/>
      <c r="AL27" s="272"/>
      <c r="AM27" s="272"/>
      <c r="AN27" s="272"/>
      <c r="AO27" s="272"/>
      <c r="AP27" s="445"/>
      <c r="AQ27" s="272"/>
      <c r="AR27" s="272"/>
      <c r="AS27" s="272"/>
      <c r="AT27" s="272"/>
      <c r="AU27" s="272"/>
      <c r="AV27" s="272"/>
      <c r="AW27" s="272"/>
      <c r="AX27" s="272"/>
      <c r="AY27" s="272"/>
      <c r="AZ27" s="272"/>
      <c r="BA27" s="272"/>
      <c r="BB27" s="445"/>
      <c r="BC27" s="272"/>
      <c r="BD27" s="272"/>
      <c r="BE27" s="272"/>
      <c r="BF27" s="272"/>
      <c r="BG27" s="272"/>
      <c r="BH27" s="272"/>
      <c r="BI27" s="272"/>
      <c r="BJ27" s="272"/>
      <c r="BK27" s="272"/>
      <c r="BL27" s="272"/>
      <c r="BM27" s="272"/>
      <c r="BN27" s="445"/>
      <c r="BO27" s="272"/>
      <c r="BP27" s="272"/>
      <c r="BQ27" s="272"/>
      <c r="BR27" s="272"/>
      <c r="BS27" s="272"/>
      <c r="BT27" s="272"/>
      <c r="BU27" s="272"/>
      <c r="BV27" s="272"/>
      <c r="BW27" s="272"/>
      <c r="BX27" s="272"/>
      <c r="BY27" s="272"/>
      <c r="BZ27" s="445"/>
      <c r="CA27" s="272"/>
      <c r="CB27" s="272"/>
      <c r="CC27" s="272"/>
      <c r="CD27" s="272"/>
      <c r="CE27" s="272"/>
      <c r="CF27" s="272"/>
      <c r="CG27" s="272"/>
      <c r="CH27" s="272"/>
      <c r="CI27" s="272"/>
      <c r="CJ27" s="272"/>
      <c r="CK27" s="272"/>
      <c r="CL27" s="445"/>
      <c r="CM27" s="272"/>
      <c r="CN27" s="272"/>
      <c r="CO27" s="272"/>
      <c r="CP27" s="272"/>
      <c r="CQ27" s="272"/>
      <c r="CR27" s="272"/>
      <c r="CS27" s="272"/>
      <c r="CT27" s="272"/>
      <c r="CU27" s="272"/>
      <c r="CV27" s="272"/>
      <c r="CW27" s="272"/>
      <c r="CX27" s="445"/>
      <c r="CY27" s="272"/>
      <c r="CZ27" s="272"/>
      <c r="DA27" s="272"/>
      <c r="DB27" s="272"/>
      <c r="DC27" s="272"/>
      <c r="DD27" s="272"/>
      <c r="DE27" s="272"/>
      <c r="DF27" s="272"/>
      <c r="DG27" s="272"/>
      <c r="DH27" s="272"/>
      <c r="DI27" s="272"/>
      <c r="DJ27" s="445"/>
      <c r="DK27" s="272"/>
      <c r="DL27" s="272"/>
      <c r="DM27" s="272"/>
      <c r="DN27" s="272"/>
      <c r="DO27" s="272"/>
      <c r="DP27" s="272"/>
      <c r="DQ27" s="272"/>
      <c r="DR27" s="272"/>
      <c r="DS27" s="272"/>
      <c r="DT27" s="272"/>
    </row>
    <row r="28" spans="1:124">
      <c r="A28" s="595"/>
      <c r="B28" s="759">
        <v>4</v>
      </c>
      <c r="C28" s="761"/>
      <c r="D28" s="761"/>
      <c r="E28" s="559">
        <v>1</v>
      </c>
      <c r="F28" s="560"/>
      <c r="G28" s="560"/>
      <c r="H28" s="561"/>
      <c r="I28" s="561"/>
      <c r="J28" s="562"/>
      <c r="K28" s="560"/>
      <c r="L28" s="562"/>
      <c r="M28" s="272"/>
      <c r="N28" s="272"/>
      <c r="O28" s="272"/>
      <c r="P28" s="556"/>
      <c r="Q28" s="557"/>
      <c r="R28" s="556"/>
      <c r="S28" s="556"/>
      <c r="T28" s="556"/>
      <c r="U28" s="594"/>
      <c r="V28" s="272"/>
      <c r="W28" s="272"/>
      <c r="X28" s="272"/>
      <c r="Y28" s="272"/>
      <c r="Z28" s="272"/>
      <c r="AA28" s="272"/>
      <c r="AB28" s="272"/>
      <c r="AC28" s="272"/>
      <c r="AD28" s="445"/>
      <c r="AE28" s="272"/>
      <c r="AF28" s="272"/>
      <c r="AG28" s="272"/>
      <c r="AH28" s="272"/>
      <c r="AI28" s="272"/>
      <c r="AJ28" s="272"/>
      <c r="AK28" s="272"/>
      <c r="AL28" s="272"/>
      <c r="AM28" s="272"/>
      <c r="AN28" s="272"/>
      <c r="AO28" s="272"/>
      <c r="AP28" s="445"/>
      <c r="AQ28" s="272"/>
      <c r="AR28" s="272"/>
      <c r="AS28" s="272"/>
      <c r="AT28" s="272"/>
      <c r="AU28" s="272"/>
      <c r="AV28" s="272"/>
      <c r="AW28" s="272"/>
      <c r="AX28" s="272"/>
      <c r="AY28" s="272"/>
      <c r="AZ28" s="272"/>
      <c r="BA28" s="272"/>
      <c r="BB28" s="445"/>
      <c r="BC28" s="272"/>
      <c r="BD28" s="272"/>
      <c r="BE28" s="272"/>
      <c r="BF28" s="272"/>
      <c r="BG28" s="272"/>
      <c r="BH28" s="272"/>
      <c r="BI28" s="272"/>
      <c r="BJ28" s="272"/>
      <c r="BK28" s="272"/>
      <c r="BL28" s="272"/>
      <c r="BM28" s="272"/>
      <c r="BN28" s="445"/>
      <c r="BO28" s="272"/>
      <c r="BP28" s="272"/>
      <c r="BQ28" s="272"/>
      <c r="BR28" s="272"/>
      <c r="BS28" s="272"/>
      <c r="BT28" s="272"/>
      <c r="BU28" s="272"/>
      <c r="BV28" s="272"/>
      <c r="BW28" s="272"/>
      <c r="BX28" s="272"/>
      <c r="BY28" s="272"/>
      <c r="BZ28" s="445"/>
      <c r="CA28" s="272"/>
      <c r="CB28" s="272"/>
      <c r="CC28" s="272"/>
      <c r="CD28" s="272"/>
      <c r="CE28" s="272"/>
      <c r="CF28" s="272"/>
      <c r="CG28" s="272"/>
      <c r="CH28" s="272"/>
      <c r="CI28" s="272"/>
      <c r="CJ28" s="272"/>
      <c r="CK28" s="272"/>
      <c r="CL28" s="445"/>
      <c r="CM28" s="272"/>
      <c r="CN28" s="272"/>
      <c r="CO28" s="272"/>
      <c r="CP28" s="272"/>
      <c r="CQ28" s="272"/>
      <c r="CR28" s="272"/>
      <c r="CS28" s="272"/>
      <c r="CT28" s="272"/>
      <c r="CU28" s="272"/>
      <c r="CV28" s="272"/>
      <c r="CW28" s="272"/>
      <c r="CX28" s="445"/>
      <c r="CY28" s="272"/>
      <c r="CZ28" s="272"/>
      <c r="DA28" s="272"/>
      <c r="DB28" s="272"/>
      <c r="DC28" s="272"/>
      <c r="DD28" s="272"/>
      <c r="DE28" s="272"/>
      <c r="DF28" s="272"/>
      <c r="DG28" s="272"/>
      <c r="DH28" s="272"/>
      <c r="DI28" s="272"/>
      <c r="DJ28" s="445"/>
      <c r="DK28" s="272"/>
      <c r="DL28" s="272"/>
      <c r="DM28" s="272"/>
      <c r="DN28" s="272"/>
      <c r="DO28" s="272"/>
      <c r="DP28" s="272"/>
      <c r="DQ28" s="272"/>
      <c r="DR28" s="272"/>
      <c r="DS28" s="272"/>
      <c r="DT28" s="272"/>
    </row>
    <row r="29" spans="1:124">
      <c r="A29" s="595"/>
      <c r="B29" s="759"/>
      <c r="C29" s="761"/>
      <c r="D29" s="761"/>
      <c r="E29" s="559">
        <v>2</v>
      </c>
      <c r="F29" s="560"/>
      <c r="G29" s="560"/>
      <c r="H29" s="561"/>
      <c r="I29" s="561"/>
      <c r="J29" s="562"/>
      <c r="K29" s="560"/>
      <c r="L29" s="562"/>
      <c r="M29" s="272"/>
      <c r="N29" s="272"/>
      <c r="O29" s="272"/>
      <c r="P29" s="556"/>
      <c r="Q29" s="557"/>
      <c r="R29" s="556"/>
      <c r="S29" s="556"/>
      <c r="T29" s="556"/>
      <c r="U29" s="594"/>
      <c r="V29" s="272"/>
      <c r="W29" s="272"/>
      <c r="X29" s="272"/>
      <c r="Y29" s="272"/>
      <c r="Z29" s="272"/>
      <c r="AA29" s="272"/>
      <c r="AB29" s="272"/>
      <c r="AC29" s="272"/>
      <c r="AD29" s="445"/>
      <c r="AE29" s="272"/>
      <c r="AF29" s="272"/>
      <c r="AG29" s="272"/>
      <c r="AH29" s="272"/>
      <c r="AI29" s="272"/>
      <c r="AJ29" s="272"/>
      <c r="AK29" s="272"/>
      <c r="AL29" s="272"/>
      <c r="AM29" s="272"/>
      <c r="AN29" s="272"/>
      <c r="AO29" s="272"/>
      <c r="AP29" s="445"/>
      <c r="AQ29" s="272"/>
      <c r="AR29" s="272"/>
      <c r="AS29" s="272"/>
      <c r="AT29" s="272"/>
      <c r="AU29" s="272"/>
      <c r="AV29" s="272"/>
      <c r="AW29" s="272"/>
      <c r="AX29" s="272"/>
      <c r="AY29" s="272"/>
      <c r="AZ29" s="272"/>
      <c r="BA29" s="272"/>
      <c r="BB29" s="445"/>
      <c r="BC29" s="272"/>
      <c r="BD29" s="272"/>
      <c r="BE29" s="272"/>
      <c r="BF29" s="272"/>
      <c r="BG29" s="272"/>
      <c r="BH29" s="272"/>
      <c r="BI29" s="272"/>
      <c r="BJ29" s="272"/>
      <c r="BK29" s="272"/>
      <c r="BL29" s="272"/>
      <c r="BM29" s="272"/>
      <c r="BN29" s="445"/>
      <c r="BO29" s="272"/>
      <c r="BP29" s="272"/>
      <c r="BQ29" s="272"/>
      <c r="BR29" s="272"/>
      <c r="BS29" s="272"/>
      <c r="BT29" s="272"/>
      <c r="BU29" s="272"/>
      <c r="BV29" s="272"/>
      <c r="BW29" s="272"/>
      <c r="BX29" s="272"/>
      <c r="BY29" s="272"/>
      <c r="BZ29" s="445"/>
      <c r="CA29" s="272"/>
      <c r="CB29" s="272"/>
      <c r="CC29" s="272"/>
      <c r="CD29" s="272"/>
      <c r="CE29" s="272"/>
      <c r="CF29" s="272"/>
      <c r="CG29" s="272"/>
      <c r="CH29" s="272"/>
      <c r="CI29" s="272"/>
      <c r="CJ29" s="272"/>
      <c r="CK29" s="272"/>
      <c r="CL29" s="445"/>
      <c r="CM29" s="272"/>
      <c r="CN29" s="272"/>
      <c r="CO29" s="272"/>
      <c r="CP29" s="272"/>
      <c r="CQ29" s="272"/>
      <c r="CR29" s="272"/>
      <c r="CS29" s="272"/>
      <c r="CT29" s="272"/>
      <c r="CU29" s="272"/>
      <c r="CV29" s="272"/>
      <c r="CW29" s="272"/>
      <c r="CX29" s="445"/>
      <c r="CY29" s="272"/>
      <c r="CZ29" s="272"/>
      <c r="DA29" s="272"/>
      <c r="DB29" s="272"/>
      <c r="DC29" s="272"/>
      <c r="DD29" s="272"/>
      <c r="DE29" s="272"/>
      <c r="DF29" s="272"/>
      <c r="DG29" s="272"/>
      <c r="DH29" s="272"/>
      <c r="DI29" s="272"/>
      <c r="DJ29" s="445"/>
      <c r="DK29" s="272"/>
      <c r="DL29" s="272"/>
      <c r="DM29" s="272"/>
      <c r="DN29" s="272"/>
      <c r="DO29" s="272"/>
      <c r="DP29" s="272"/>
      <c r="DQ29" s="272"/>
      <c r="DR29" s="272"/>
      <c r="DS29" s="272"/>
      <c r="DT29" s="272"/>
    </row>
    <row r="30" spans="1:124">
      <c r="A30" s="595"/>
      <c r="B30" s="759"/>
      <c r="C30" s="761"/>
      <c r="D30" s="761"/>
      <c r="E30" s="559">
        <v>3</v>
      </c>
      <c r="F30" s="560"/>
      <c r="G30" s="560"/>
      <c r="H30" s="561"/>
      <c r="I30" s="561"/>
      <c r="J30" s="562"/>
      <c r="K30" s="560"/>
      <c r="L30" s="562"/>
      <c r="M30" s="272"/>
      <c r="N30" s="272"/>
      <c r="O30" s="272"/>
      <c r="P30" s="556"/>
      <c r="Q30" s="557"/>
      <c r="R30" s="556"/>
      <c r="S30" s="556"/>
      <c r="T30" s="556"/>
      <c r="U30" s="594"/>
      <c r="V30" s="272"/>
      <c r="W30" s="272"/>
      <c r="X30" s="272"/>
      <c r="Y30" s="272"/>
      <c r="Z30" s="272"/>
      <c r="AA30" s="272"/>
      <c r="AB30" s="272"/>
      <c r="AC30" s="272"/>
      <c r="AD30" s="445"/>
      <c r="AE30" s="272"/>
      <c r="AF30" s="272"/>
      <c r="AG30" s="272"/>
      <c r="AH30" s="272"/>
      <c r="AI30" s="272"/>
      <c r="AJ30" s="272"/>
      <c r="AK30" s="272"/>
      <c r="AL30" s="272"/>
      <c r="AM30" s="272"/>
      <c r="AN30" s="272"/>
      <c r="AO30" s="272"/>
      <c r="AP30" s="445"/>
      <c r="AQ30" s="272"/>
      <c r="AR30" s="272"/>
      <c r="AS30" s="272"/>
      <c r="AT30" s="272"/>
      <c r="AU30" s="272"/>
      <c r="AV30" s="272"/>
      <c r="AW30" s="272"/>
      <c r="AX30" s="272"/>
      <c r="AY30" s="272"/>
      <c r="AZ30" s="272"/>
      <c r="BA30" s="272"/>
      <c r="BB30" s="445"/>
      <c r="BC30" s="272"/>
      <c r="BD30" s="272"/>
      <c r="BE30" s="272"/>
      <c r="BF30" s="272"/>
      <c r="BG30" s="272"/>
      <c r="BH30" s="272"/>
      <c r="BI30" s="272"/>
      <c r="BJ30" s="272"/>
      <c r="BK30" s="272"/>
      <c r="BL30" s="272"/>
      <c r="BM30" s="272"/>
      <c r="BN30" s="445"/>
      <c r="BO30" s="272"/>
      <c r="BP30" s="272"/>
      <c r="BQ30" s="272"/>
      <c r="BR30" s="272"/>
      <c r="BS30" s="272"/>
      <c r="BT30" s="272"/>
      <c r="BU30" s="272"/>
      <c r="BV30" s="272"/>
      <c r="BW30" s="272"/>
      <c r="BX30" s="272"/>
      <c r="BY30" s="272"/>
      <c r="BZ30" s="445"/>
      <c r="CA30" s="272"/>
      <c r="CB30" s="272"/>
      <c r="CC30" s="272"/>
      <c r="CD30" s="272"/>
      <c r="CE30" s="272"/>
      <c r="CF30" s="272"/>
      <c r="CG30" s="272"/>
      <c r="CH30" s="272"/>
      <c r="CI30" s="272"/>
      <c r="CJ30" s="272"/>
      <c r="CK30" s="272"/>
      <c r="CL30" s="445"/>
      <c r="CM30" s="272"/>
      <c r="CN30" s="272"/>
      <c r="CO30" s="272"/>
      <c r="CP30" s="272"/>
      <c r="CQ30" s="272"/>
      <c r="CR30" s="272"/>
      <c r="CS30" s="272"/>
      <c r="CT30" s="272"/>
      <c r="CU30" s="272"/>
      <c r="CV30" s="272"/>
      <c r="CW30" s="272"/>
      <c r="CX30" s="445"/>
      <c r="CY30" s="272"/>
      <c r="CZ30" s="272"/>
      <c r="DA30" s="272"/>
      <c r="DB30" s="272"/>
      <c r="DC30" s="272"/>
      <c r="DD30" s="272"/>
      <c r="DE30" s="272"/>
      <c r="DF30" s="272"/>
      <c r="DG30" s="272"/>
      <c r="DH30" s="272"/>
      <c r="DI30" s="272"/>
      <c r="DJ30" s="445"/>
      <c r="DK30" s="272"/>
      <c r="DL30" s="272"/>
      <c r="DM30" s="272"/>
      <c r="DN30" s="272"/>
      <c r="DO30" s="272"/>
      <c r="DP30" s="272"/>
      <c r="DQ30" s="272"/>
      <c r="DR30" s="272"/>
      <c r="DS30" s="272"/>
      <c r="DT30" s="272"/>
    </row>
    <row r="31" spans="1:124">
      <c r="A31" s="595"/>
      <c r="B31" s="759">
        <v>5</v>
      </c>
      <c r="C31" s="761"/>
      <c r="D31" s="761"/>
      <c r="E31" s="559">
        <v>1</v>
      </c>
      <c r="F31" s="560"/>
      <c r="G31" s="560"/>
      <c r="H31" s="561"/>
      <c r="I31" s="561"/>
      <c r="J31" s="562"/>
      <c r="K31" s="560"/>
      <c r="L31" s="562"/>
      <c r="M31" s="272"/>
      <c r="N31" s="272"/>
      <c r="O31" s="272"/>
      <c r="P31" s="556"/>
      <c r="Q31" s="557"/>
      <c r="R31" s="556"/>
      <c r="S31" s="556"/>
      <c r="T31" s="556"/>
      <c r="U31" s="594"/>
      <c r="V31" s="272"/>
      <c r="W31" s="272"/>
      <c r="X31" s="272"/>
      <c r="Y31" s="272"/>
      <c r="Z31" s="272"/>
      <c r="AA31" s="272"/>
      <c r="AB31" s="272"/>
      <c r="AC31" s="272"/>
      <c r="AD31" s="445"/>
      <c r="AE31" s="272"/>
      <c r="AF31" s="272"/>
      <c r="AG31" s="272"/>
      <c r="AH31" s="272"/>
      <c r="AI31" s="272"/>
      <c r="AJ31" s="272"/>
      <c r="AK31" s="272"/>
      <c r="AL31" s="272"/>
      <c r="AM31" s="272"/>
      <c r="AN31" s="272"/>
      <c r="AO31" s="272"/>
      <c r="AP31" s="445"/>
      <c r="AQ31" s="272"/>
      <c r="AR31" s="272"/>
      <c r="AS31" s="272"/>
      <c r="AT31" s="272"/>
      <c r="AU31" s="272"/>
      <c r="AV31" s="272"/>
      <c r="AW31" s="272"/>
      <c r="AX31" s="272"/>
      <c r="AY31" s="272"/>
      <c r="AZ31" s="272"/>
      <c r="BA31" s="272"/>
      <c r="BB31" s="445"/>
      <c r="BC31" s="272"/>
      <c r="BD31" s="272"/>
      <c r="BE31" s="272"/>
      <c r="BF31" s="272"/>
      <c r="BG31" s="272"/>
      <c r="BH31" s="272"/>
      <c r="BI31" s="272"/>
      <c r="BJ31" s="272"/>
      <c r="BK31" s="272"/>
      <c r="BL31" s="272"/>
      <c r="BM31" s="272"/>
      <c r="BN31" s="445"/>
      <c r="BO31" s="272"/>
      <c r="BP31" s="272"/>
      <c r="BQ31" s="272"/>
      <c r="BR31" s="272"/>
      <c r="BS31" s="272"/>
      <c r="BT31" s="272"/>
      <c r="BU31" s="272"/>
      <c r="BV31" s="272"/>
      <c r="BW31" s="272"/>
      <c r="BX31" s="272"/>
      <c r="BY31" s="272"/>
      <c r="BZ31" s="445"/>
      <c r="CA31" s="272"/>
      <c r="CB31" s="272"/>
      <c r="CC31" s="272"/>
      <c r="CD31" s="272"/>
      <c r="CE31" s="272"/>
      <c r="CF31" s="272"/>
      <c r="CG31" s="272"/>
      <c r="CH31" s="272"/>
      <c r="CI31" s="272"/>
      <c r="CJ31" s="272"/>
      <c r="CK31" s="272"/>
      <c r="CL31" s="445"/>
      <c r="CM31" s="272"/>
      <c r="CN31" s="272"/>
      <c r="CO31" s="272"/>
      <c r="CP31" s="272"/>
      <c r="CQ31" s="272"/>
      <c r="CR31" s="272"/>
      <c r="CS31" s="272"/>
      <c r="CT31" s="272"/>
      <c r="CU31" s="272"/>
      <c r="CV31" s="272"/>
      <c r="CW31" s="272"/>
      <c r="CX31" s="445"/>
      <c r="CY31" s="272"/>
      <c r="CZ31" s="272"/>
      <c r="DA31" s="272"/>
      <c r="DB31" s="272"/>
      <c r="DC31" s="272"/>
      <c r="DD31" s="272"/>
      <c r="DE31" s="272"/>
      <c r="DF31" s="272"/>
      <c r="DG31" s="272"/>
      <c r="DH31" s="272"/>
      <c r="DI31" s="272"/>
      <c r="DJ31" s="445"/>
      <c r="DK31" s="272"/>
      <c r="DL31" s="272"/>
      <c r="DM31" s="272"/>
      <c r="DN31" s="272"/>
      <c r="DO31" s="272"/>
      <c r="DP31" s="272"/>
      <c r="DQ31" s="272"/>
      <c r="DR31" s="272"/>
      <c r="DS31" s="272"/>
      <c r="DT31" s="272"/>
    </row>
    <row r="32" spans="1:124">
      <c r="A32" s="595"/>
      <c r="B32" s="759"/>
      <c r="C32" s="761"/>
      <c r="D32" s="761"/>
      <c r="E32" s="559">
        <v>2</v>
      </c>
      <c r="F32" s="560"/>
      <c r="G32" s="560"/>
      <c r="H32" s="561"/>
      <c r="I32" s="561"/>
      <c r="J32" s="562"/>
      <c r="K32" s="560"/>
      <c r="L32" s="562"/>
      <c r="M32" s="272"/>
      <c r="N32" s="272"/>
      <c r="O32" s="272"/>
      <c r="P32" s="556"/>
      <c r="Q32" s="557"/>
      <c r="R32" s="556"/>
      <c r="S32" s="556"/>
      <c r="T32" s="556"/>
      <c r="U32" s="594"/>
      <c r="V32" s="272"/>
      <c r="W32" s="272"/>
      <c r="X32" s="272"/>
      <c r="Y32" s="272"/>
      <c r="Z32" s="272"/>
      <c r="AA32" s="272"/>
      <c r="AB32" s="272"/>
      <c r="AC32" s="272"/>
      <c r="AD32" s="445"/>
      <c r="AE32" s="272"/>
      <c r="AF32" s="272"/>
      <c r="AG32" s="272"/>
      <c r="AH32" s="272"/>
      <c r="AI32" s="272"/>
      <c r="AJ32" s="272"/>
      <c r="AK32" s="272"/>
      <c r="AL32" s="272"/>
      <c r="AM32" s="272"/>
      <c r="AN32" s="272"/>
      <c r="AO32" s="272"/>
      <c r="AP32" s="445"/>
      <c r="AQ32" s="272"/>
      <c r="AR32" s="272"/>
      <c r="AS32" s="272"/>
      <c r="AT32" s="272"/>
      <c r="AU32" s="272"/>
      <c r="AV32" s="272"/>
      <c r="AW32" s="272"/>
      <c r="AX32" s="272"/>
      <c r="AY32" s="272"/>
      <c r="AZ32" s="272"/>
      <c r="BA32" s="272"/>
      <c r="BB32" s="445"/>
      <c r="BC32" s="272"/>
      <c r="BD32" s="272"/>
      <c r="BE32" s="272"/>
      <c r="BF32" s="272"/>
      <c r="BG32" s="272"/>
      <c r="BH32" s="272"/>
      <c r="BI32" s="272"/>
      <c r="BJ32" s="272"/>
      <c r="BK32" s="272"/>
      <c r="BL32" s="272"/>
      <c r="BM32" s="272"/>
      <c r="BN32" s="445"/>
      <c r="BO32" s="272"/>
      <c r="BP32" s="272"/>
      <c r="BQ32" s="272"/>
      <c r="BR32" s="272"/>
      <c r="BS32" s="272"/>
      <c r="BT32" s="272"/>
      <c r="BU32" s="272"/>
      <c r="BV32" s="272"/>
      <c r="BW32" s="272"/>
      <c r="BX32" s="272"/>
      <c r="BY32" s="272"/>
      <c r="BZ32" s="445"/>
      <c r="CA32" s="272"/>
      <c r="CB32" s="272"/>
      <c r="CC32" s="272"/>
      <c r="CD32" s="272"/>
      <c r="CE32" s="272"/>
      <c r="CF32" s="272"/>
      <c r="CG32" s="272"/>
      <c r="CH32" s="272"/>
      <c r="CI32" s="272"/>
      <c r="CJ32" s="272"/>
      <c r="CK32" s="272"/>
      <c r="CL32" s="445"/>
      <c r="CM32" s="272"/>
      <c r="CN32" s="272"/>
      <c r="CO32" s="272"/>
      <c r="CP32" s="272"/>
      <c r="CQ32" s="272"/>
      <c r="CR32" s="272"/>
      <c r="CS32" s="272"/>
      <c r="CT32" s="272"/>
      <c r="CU32" s="272"/>
      <c r="CV32" s="272"/>
      <c r="CW32" s="272"/>
      <c r="CX32" s="445"/>
      <c r="CY32" s="272"/>
      <c r="CZ32" s="272"/>
      <c r="DA32" s="272"/>
      <c r="DB32" s="272"/>
      <c r="DC32" s="272"/>
      <c r="DD32" s="272"/>
      <c r="DE32" s="272"/>
      <c r="DF32" s="272"/>
      <c r="DG32" s="272"/>
      <c r="DH32" s="272"/>
      <c r="DI32" s="272"/>
      <c r="DJ32" s="445"/>
      <c r="DK32" s="272"/>
      <c r="DL32" s="272"/>
      <c r="DM32" s="272"/>
      <c r="DN32" s="272"/>
      <c r="DO32" s="272"/>
      <c r="DP32" s="272"/>
      <c r="DQ32" s="272"/>
      <c r="DR32" s="272"/>
      <c r="DS32" s="272"/>
      <c r="DT32" s="272"/>
    </row>
    <row r="33" spans="1:124">
      <c r="A33" s="595"/>
      <c r="B33" s="759"/>
      <c r="C33" s="761"/>
      <c r="D33" s="761"/>
      <c r="E33" s="559">
        <v>3</v>
      </c>
      <c r="F33" s="560"/>
      <c r="G33" s="560"/>
      <c r="H33" s="561"/>
      <c r="I33" s="561"/>
      <c r="J33" s="562"/>
      <c r="K33" s="560"/>
      <c r="L33" s="562"/>
      <c r="M33" s="272"/>
      <c r="N33" s="272"/>
      <c r="O33" s="272"/>
      <c r="P33" s="556"/>
      <c r="Q33" s="557"/>
      <c r="R33" s="556"/>
      <c r="S33" s="556"/>
      <c r="T33" s="556"/>
      <c r="U33" s="594"/>
      <c r="V33" s="272"/>
      <c r="W33" s="272"/>
      <c r="X33" s="272"/>
      <c r="Y33" s="272"/>
      <c r="Z33" s="272"/>
      <c r="AA33" s="272"/>
      <c r="AB33" s="272"/>
      <c r="AC33" s="272"/>
      <c r="AD33" s="445"/>
      <c r="AE33" s="272"/>
      <c r="AF33" s="272"/>
      <c r="AG33" s="272"/>
      <c r="AH33" s="272"/>
      <c r="AI33" s="272"/>
      <c r="AJ33" s="272"/>
      <c r="AK33" s="272"/>
      <c r="AL33" s="272"/>
      <c r="AM33" s="272"/>
      <c r="AN33" s="272"/>
      <c r="AO33" s="272"/>
      <c r="AP33" s="445"/>
      <c r="AQ33" s="272"/>
      <c r="AR33" s="272"/>
      <c r="AS33" s="272"/>
      <c r="AT33" s="272"/>
      <c r="AU33" s="272"/>
      <c r="AV33" s="272"/>
      <c r="AW33" s="272"/>
      <c r="AX33" s="272"/>
      <c r="AY33" s="272"/>
      <c r="AZ33" s="272"/>
      <c r="BA33" s="272"/>
      <c r="BB33" s="445"/>
      <c r="BC33" s="272"/>
      <c r="BD33" s="272"/>
      <c r="BE33" s="272"/>
      <c r="BF33" s="272"/>
      <c r="BG33" s="272"/>
      <c r="BH33" s="272"/>
      <c r="BI33" s="272"/>
      <c r="BJ33" s="272"/>
      <c r="BK33" s="272"/>
      <c r="BL33" s="272"/>
      <c r="BM33" s="272"/>
      <c r="BN33" s="445"/>
      <c r="BO33" s="272"/>
      <c r="BP33" s="272"/>
      <c r="BQ33" s="272"/>
      <c r="BR33" s="272"/>
      <c r="BS33" s="272"/>
      <c r="BT33" s="272"/>
      <c r="BU33" s="272"/>
      <c r="BV33" s="272"/>
      <c r="BW33" s="272"/>
      <c r="BX33" s="272"/>
      <c r="BY33" s="272"/>
      <c r="BZ33" s="445"/>
      <c r="CA33" s="272"/>
      <c r="CB33" s="272"/>
      <c r="CC33" s="272"/>
      <c r="CD33" s="272"/>
      <c r="CE33" s="272"/>
      <c r="CF33" s="272"/>
      <c r="CG33" s="272"/>
      <c r="CH33" s="272"/>
      <c r="CI33" s="272"/>
      <c r="CJ33" s="272"/>
      <c r="CK33" s="272"/>
      <c r="CL33" s="445"/>
      <c r="CM33" s="272"/>
      <c r="CN33" s="272"/>
      <c r="CO33" s="272"/>
      <c r="CP33" s="272"/>
      <c r="CQ33" s="272"/>
      <c r="CR33" s="272"/>
      <c r="CS33" s="272"/>
      <c r="CT33" s="272"/>
      <c r="CU33" s="272"/>
      <c r="CV33" s="272"/>
      <c r="CW33" s="272"/>
      <c r="CX33" s="445"/>
      <c r="CY33" s="272"/>
      <c r="CZ33" s="272"/>
      <c r="DA33" s="272"/>
      <c r="DB33" s="272"/>
      <c r="DC33" s="272"/>
      <c r="DD33" s="272"/>
      <c r="DE33" s="272"/>
      <c r="DF33" s="272"/>
      <c r="DG33" s="272"/>
      <c r="DH33" s="272"/>
      <c r="DI33" s="272"/>
      <c r="DJ33" s="445"/>
      <c r="DK33" s="272"/>
      <c r="DL33" s="272"/>
      <c r="DM33" s="272"/>
      <c r="DN33" s="272"/>
      <c r="DO33" s="272"/>
      <c r="DP33" s="272"/>
      <c r="DQ33" s="272"/>
      <c r="DR33" s="272"/>
      <c r="DS33" s="272"/>
      <c r="DT33" s="272"/>
    </row>
    <row r="34" spans="1:124">
      <c r="A34" s="595"/>
      <c r="B34" s="759">
        <v>6</v>
      </c>
      <c r="C34" s="761"/>
      <c r="D34" s="761"/>
      <c r="E34" s="559">
        <v>1</v>
      </c>
      <c r="F34" s="560"/>
      <c r="G34" s="560"/>
      <c r="H34" s="561"/>
      <c r="I34" s="561"/>
      <c r="J34" s="562"/>
      <c r="K34" s="560"/>
      <c r="L34" s="562"/>
      <c r="M34" s="272"/>
      <c r="N34" s="272"/>
      <c r="O34" s="272"/>
      <c r="P34" s="556"/>
      <c r="Q34" s="557"/>
      <c r="R34" s="556"/>
      <c r="S34" s="556"/>
      <c r="T34" s="556"/>
      <c r="U34" s="594"/>
      <c r="V34" s="272"/>
      <c r="W34" s="272"/>
      <c r="X34" s="272"/>
      <c r="Y34" s="272"/>
      <c r="Z34" s="272"/>
      <c r="AA34" s="272"/>
      <c r="AB34" s="272"/>
      <c r="AC34" s="272"/>
      <c r="AD34" s="445"/>
      <c r="AE34" s="272"/>
      <c r="AF34" s="272"/>
      <c r="AG34" s="272"/>
      <c r="AH34" s="272"/>
      <c r="AI34" s="272"/>
      <c r="AJ34" s="272"/>
      <c r="AK34" s="272"/>
      <c r="AL34" s="272"/>
      <c r="AM34" s="272"/>
      <c r="AN34" s="272"/>
      <c r="AO34" s="272"/>
      <c r="AP34" s="445"/>
      <c r="AQ34" s="272"/>
      <c r="AR34" s="272"/>
      <c r="AS34" s="272"/>
      <c r="AT34" s="272"/>
      <c r="AU34" s="272"/>
      <c r="AV34" s="272"/>
      <c r="AW34" s="272"/>
      <c r="AX34" s="272"/>
      <c r="AY34" s="272"/>
      <c r="AZ34" s="272"/>
      <c r="BA34" s="272"/>
      <c r="BB34" s="445"/>
      <c r="BC34" s="272"/>
      <c r="BD34" s="272"/>
      <c r="BE34" s="272"/>
      <c r="BF34" s="272"/>
      <c r="BG34" s="272"/>
      <c r="BH34" s="272"/>
      <c r="BI34" s="272"/>
      <c r="BJ34" s="272"/>
      <c r="BK34" s="272"/>
      <c r="BL34" s="272"/>
      <c r="BM34" s="272"/>
      <c r="BN34" s="445"/>
      <c r="BO34" s="272"/>
      <c r="BP34" s="272"/>
      <c r="BQ34" s="272"/>
      <c r="BR34" s="272"/>
      <c r="BS34" s="272"/>
      <c r="BT34" s="272"/>
      <c r="BU34" s="272"/>
      <c r="BV34" s="272"/>
      <c r="BW34" s="272"/>
      <c r="BX34" s="272"/>
      <c r="BY34" s="272"/>
      <c r="BZ34" s="445"/>
      <c r="CA34" s="272"/>
      <c r="CB34" s="272"/>
      <c r="CC34" s="272"/>
      <c r="CD34" s="272"/>
      <c r="CE34" s="272"/>
      <c r="CF34" s="272"/>
      <c r="CG34" s="272"/>
      <c r="CH34" s="272"/>
      <c r="CI34" s="272"/>
      <c r="CJ34" s="272"/>
      <c r="CK34" s="272"/>
      <c r="CL34" s="445"/>
      <c r="CM34" s="272"/>
      <c r="CN34" s="272"/>
      <c r="CO34" s="272"/>
      <c r="CP34" s="272"/>
      <c r="CQ34" s="272"/>
      <c r="CR34" s="272"/>
      <c r="CS34" s="272"/>
      <c r="CT34" s="272"/>
      <c r="CU34" s="272"/>
      <c r="CV34" s="272"/>
      <c r="CW34" s="272"/>
      <c r="CX34" s="445"/>
      <c r="CY34" s="272"/>
      <c r="CZ34" s="272"/>
      <c r="DA34" s="272"/>
      <c r="DB34" s="272"/>
      <c r="DC34" s="272"/>
      <c r="DD34" s="272"/>
      <c r="DE34" s="272"/>
      <c r="DF34" s="272"/>
      <c r="DG34" s="272"/>
      <c r="DH34" s="272"/>
      <c r="DI34" s="272"/>
      <c r="DJ34" s="445"/>
      <c r="DK34" s="272"/>
      <c r="DL34" s="272"/>
      <c r="DM34" s="272"/>
      <c r="DN34" s="272"/>
      <c r="DO34" s="272"/>
      <c r="DP34" s="272"/>
      <c r="DQ34" s="272"/>
      <c r="DR34" s="272"/>
      <c r="DS34" s="272"/>
      <c r="DT34" s="272"/>
    </row>
    <row r="35" spans="1:124">
      <c r="A35" s="595"/>
      <c r="B35" s="759"/>
      <c r="C35" s="761"/>
      <c r="D35" s="761"/>
      <c r="E35" s="559">
        <v>2</v>
      </c>
      <c r="F35" s="560"/>
      <c r="G35" s="560"/>
      <c r="H35" s="561"/>
      <c r="I35" s="561"/>
      <c r="J35" s="562"/>
      <c r="K35" s="560"/>
      <c r="L35" s="562"/>
      <c r="M35" s="272"/>
      <c r="N35" s="272"/>
      <c r="O35" s="272"/>
      <c r="P35" s="556"/>
      <c r="Q35" s="557"/>
      <c r="R35" s="556"/>
      <c r="S35" s="556"/>
      <c r="T35" s="556"/>
      <c r="U35" s="594"/>
      <c r="V35" s="272"/>
      <c r="W35" s="272"/>
      <c r="X35" s="272"/>
      <c r="Y35" s="272"/>
      <c r="Z35" s="272"/>
      <c r="AA35" s="272"/>
      <c r="AB35" s="272"/>
      <c r="AC35" s="272"/>
      <c r="AD35" s="445"/>
      <c r="AE35" s="272"/>
      <c r="AF35" s="272"/>
      <c r="AG35" s="272"/>
      <c r="AH35" s="272"/>
      <c r="AI35" s="272"/>
      <c r="AJ35" s="272"/>
      <c r="AK35" s="272"/>
      <c r="AL35" s="272"/>
      <c r="AM35" s="272"/>
      <c r="AN35" s="272"/>
      <c r="AO35" s="272"/>
      <c r="AP35" s="445"/>
      <c r="AQ35" s="272"/>
      <c r="AR35" s="272"/>
      <c r="AS35" s="272"/>
      <c r="AT35" s="272"/>
      <c r="AU35" s="272"/>
      <c r="AV35" s="272"/>
      <c r="AW35" s="272"/>
      <c r="AX35" s="272"/>
      <c r="AY35" s="272"/>
      <c r="AZ35" s="272"/>
      <c r="BA35" s="272"/>
      <c r="BB35" s="445"/>
      <c r="BC35" s="272"/>
      <c r="BD35" s="272"/>
      <c r="BE35" s="272"/>
      <c r="BF35" s="272"/>
      <c r="BG35" s="272"/>
      <c r="BH35" s="272"/>
      <c r="BI35" s="272"/>
      <c r="BJ35" s="272"/>
      <c r="BK35" s="272"/>
      <c r="BL35" s="272"/>
      <c r="BM35" s="272"/>
      <c r="BN35" s="445"/>
      <c r="BO35" s="272"/>
      <c r="BP35" s="272"/>
      <c r="BQ35" s="272"/>
      <c r="BR35" s="272"/>
      <c r="BS35" s="272"/>
      <c r="BT35" s="272"/>
      <c r="BU35" s="272"/>
      <c r="BV35" s="272"/>
      <c r="BW35" s="272"/>
      <c r="BX35" s="272"/>
      <c r="BY35" s="272"/>
      <c r="BZ35" s="445"/>
      <c r="CA35" s="272"/>
      <c r="CB35" s="272"/>
      <c r="CC35" s="272"/>
      <c r="CD35" s="272"/>
      <c r="CE35" s="272"/>
      <c r="CF35" s="272"/>
      <c r="CG35" s="272"/>
      <c r="CH35" s="272"/>
      <c r="CI35" s="272"/>
      <c r="CJ35" s="272"/>
      <c r="CK35" s="272"/>
      <c r="CL35" s="445"/>
      <c r="CM35" s="272"/>
      <c r="CN35" s="272"/>
      <c r="CO35" s="272"/>
      <c r="CP35" s="272"/>
      <c r="CQ35" s="272"/>
      <c r="CR35" s="272"/>
      <c r="CS35" s="272"/>
      <c r="CT35" s="272"/>
      <c r="CU35" s="272"/>
      <c r="CV35" s="272"/>
      <c r="CW35" s="272"/>
      <c r="CX35" s="445"/>
      <c r="CY35" s="272"/>
      <c r="CZ35" s="272"/>
      <c r="DA35" s="272"/>
      <c r="DB35" s="272"/>
      <c r="DC35" s="272"/>
      <c r="DD35" s="272"/>
      <c r="DE35" s="272"/>
      <c r="DF35" s="272"/>
      <c r="DG35" s="272"/>
      <c r="DH35" s="272"/>
      <c r="DI35" s="272"/>
      <c r="DJ35" s="445"/>
      <c r="DK35" s="272"/>
      <c r="DL35" s="272"/>
      <c r="DM35" s="272"/>
      <c r="DN35" s="272"/>
      <c r="DO35" s="272"/>
      <c r="DP35" s="272"/>
      <c r="DQ35" s="272"/>
      <c r="DR35" s="272"/>
      <c r="DS35" s="272"/>
      <c r="DT35" s="272"/>
    </row>
    <row r="36" spans="1:124">
      <c r="A36" s="595"/>
      <c r="B36" s="759"/>
      <c r="C36" s="761"/>
      <c r="D36" s="761"/>
      <c r="E36" s="559">
        <v>3</v>
      </c>
      <c r="F36" s="560"/>
      <c r="G36" s="560"/>
      <c r="H36" s="561"/>
      <c r="I36" s="561"/>
      <c r="J36" s="562"/>
      <c r="K36" s="560"/>
      <c r="L36" s="562"/>
      <c r="M36" s="272"/>
      <c r="N36" s="272"/>
      <c r="O36" s="272"/>
      <c r="P36" s="556"/>
      <c r="Q36" s="557"/>
      <c r="R36" s="556"/>
      <c r="S36" s="556"/>
      <c r="T36" s="556"/>
      <c r="U36" s="594"/>
      <c r="V36" s="272"/>
      <c r="W36" s="272"/>
      <c r="X36" s="272"/>
      <c r="Y36" s="272"/>
      <c r="Z36" s="272"/>
      <c r="AA36" s="272"/>
      <c r="AB36" s="272"/>
      <c r="AC36" s="272"/>
      <c r="AD36" s="445"/>
      <c r="AE36" s="272"/>
      <c r="AF36" s="272"/>
      <c r="AG36" s="272"/>
      <c r="AH36" s="272"/>
      <c r="AI36" s="272"/>
      <c r="AJ36" s="272"/>
      <c r="AK36" s="272"/>
      <c r="AL36" s="272"/>
      <c r="AM36" s="272"/>
      <c r="AN36" s="272"/>
      <c r="AO36" s="272"/>
      <c r="AP36" s="445"/>
      <c r="AQ36" s="272"/>
      <c r="AR36" s="272"/>
      <c r="AS36" s="272"/>
      <c r="AT36" s="272"/>
      <c r="AU36" s="272"/>
      <c r="AV36" s="272"/>
      <c r="AW36" s="272"/>
      <c r="AX36" s="272"/>
      <c r="AY36" s="272"/>
      <c r="AZ36" s="272"/>
      <c r="BA36" s="272"/>
      <c r="BB36" s="445"/>
      <c r="BC36" s="272"/>
      <c r="BD36" s="272"/>
      <c r="BE36" s="272"/>
      <c r="BF36" s="272"/>
      <c r="BG36" s="272"/>
      <c r="BH36" s="272"/>
      <c r="BI36" s="272"/>
      <c r="BJ36" s="272"/>
      <c r="BK36" s="272"/>
      <c r="BL36" s="272"/>
      <c r="BM36" s="272"/>
      <c r="BN36" s="445"/>
      <c r="BO36" s="272"/>
      <c r="BP36" s="272"/>
      <c r="BQ36" s="272"/>
      <c r="BR36" s="272"/>
      <c r="BS36" s="272"/>
      <c r="BT36" s="272"/>
      <c r="BU36" s="272"/>
      <c r="BV36" s="272"/>
      <c r="BW36" s="272"/>
      <c r="BX36" s="272"/>
      <c r="BY36" s="272"/>
      <c r="BZ36" s="445"/>
      <c r="CA36" s="272"/>
      <c r="CB36" s="272"/>
      <c r="CC36" s="272"/>
      <c r="CD36" s="272"/>
      <c r="CE36" s="272"/>
      <c r="CF36" s="272"/>
      <c r="CG36" s="272"/>
      <c r="CH36" s="272"/>
      <c r="CI36" s="272"/>
      <c r="CJ36" s="272"/>
      <c r="CK36" s="272"/>
      <c r="CL36" s="445"/>
      <c r="CM36" s="272"/>
      <c r="CN36" s="272"/>
      <c r="CO36" s="272"/>
      <c r="CP36" s="272"/>
      <c r="CQ36" s="272"/>
      <c r="CR36" s="272"/>
      <c r="CS36" s="272"/>
      <c r="CT36" s="272"/>
      <c r="CU36" s="272"/>
      <c r="CV36" s="272"/>
      <c r="CW36" s="272"/>
      <c r="CX36" s="445"/>
      <c r="CY36" s="272"/>
      <c r="CZ36" s="272"/>
      <c r="DA36" s="272"/>
      <c r="DB36" s="272"/>
      <c r="DC36" s="272"/>
      <c r="DD36" s="272"/>
      <c r="DE36" s="272"/>
      <c r="DF36" s="272"/>
      <c r="DG36" s="272"/>
      <c r="DH36" s="272"/>
      <c r="DI36" s="272"/>
      <c r="DJ36" s="445"/>
      <c r="DK36" s="272"/>
      <c r="DL36" s="272"/>
      <c r="DM36" s="272"/>
      <c r="DN36" s="272"/>
      <c r="DO36" s="272"/>
      <c r="DP36" s="272"/>
      <c r="DQ36" s="272"/>
      <c r="DR36" s="272"/>
      <c r="DS36" s="272"/>
      <c r="DT36" s="272"/>
    </row>
    <row r="37" spans="1:124">
      <c r="A37" s="595"/>
      <c r="B37" s="759">
        <v>7</v>
      </c>
      <c r="C37" s="761"/>
      <c r="D37" s="761"/>
      <c r="E37" s="559">
        <v>1</v>
      </c>
      <c r="F37" s="560"/>
      <c r="G37" s="560"/>
      <c r="H37" s="561"/>
      <c r="I37" s="561"/>
      <c r="J37" s="562"/>
      <c r="K37" s="560"/>
      <c r="L37" s="562"/>
      <c r="M37" s="272"/>
      <c r="N37" s="272"/>
      <c r="O37" s="272"/>
      <c r="P37" s="556"/>
      <c r="Q37" s="557"/>
      <c r="R37" s="556"/>
      <c r="S37" s="556"/>
      <c r="T37" s="556"/>
      <c r="U37" s="594"/>
      <c r="V37" s="272"/>
      <c r="W37" s="272"/>
      <c r="X37" s="272"/>
      <c r="Y37" s="272"/>
      <c r="Z37" s="272"/>
      <c r="AA37" s="272"/>
      <c r="AB37" s="272"/>
      <c r="AC37" s="272"/>
      <c r="AD37" s="445"/>
      <c r="AE37" s="272"/>
      <c r="AF37" s="272"/>
      <c r="AG37" s="272"/>
      <c r="AH37" s="272"/>
      <c r="AI37" s="272"/>
      <c r="AJ37" s="272"/>
      <c r="AK37" s="272"/>
      <c r="AL37" s="272"/>
      <c r="AM37" s="272"/>
      <c r="AN37" s="272"/>
      <c r="AO37" s="272"/>
      <c r="AP37" s="445"/>
      <c r="AQ37" s="272"/>
      <c r="AR37" s="272"/>
      <c r="AS37" s="272"/>
      <c r="AT37" s="272"/>
      <c r="AU37" s="272"/>
      <c r="AV37" s="272"/>
      <c r="AW37" s="272"/>
      <c r="AX37" s="272"/>
      <c r="AY37" s="272"/>
      <c r="AZ37" s="272"/>
      <c r="BA37" s="272"/>
      <c r="BB37" s="445"/>
      <c r="BC37" s="272"/>
      <c r="BD37" s="272"/>
      <c r="BE37" s="272"/>
      <c r="BF37" s="272"/>
      <c r="BG37" s="272"/>
      <c r="BH37" s="272"/>
      <c r="BI37" s="272"/>
      <c r="BJ37" s="272"/>
      <c r="BK37" s="272"/>
      <c r="BL37" s="272"/>
      <c r="BM37" s="272"/>
      <c r="BN37" s="445"/>
      <c r="BO37" s="272"/>
      <c r="BP37" s="272"/>
      <c r="BQ37" s="272"/>
      <c r="BR37" s="272"/>
      <c r="BS37" s="272"/>
      <c r="BT37" s="272"/>
      <c r="BU37" s="272"/>
      <c r="BV37" s="272"/>
      <c r="BW37" s="272"/>
      <c r="BX37" s="272"/>
      <c r="BY37" s="272"/>
      <c r="BZ37" s="445"/>
      <c r="CA37" s="272"/>
      <c r="CB37" s="272"/>
      <c r="CC37" s="272"/>
      <c r="CD37" s="272"/>
      <c r="CE37" s="272"/>
      <c r="CF37" s="272"/>
      <c r="CG37" s="272"/>
      <c r="CH37" s="272"/>
      <c r="CI37" s="272"/>
      <c r="CJ37" s="272"/>
      <c r="CK37" s="272"/>
      <c r="CL37" s="445"/>
      <c r="CM37" s="272"/>
      <c r="CN37" s="272"/>
      <c r="CO37" s="272"/>
      <c r="CP37" s="272"/>
      <c r="CQ37" s="272"/>
      <c r="CR37" s="272"/>
      <c r="CS37" s="272"/>
      <c r="CT37" s="272"/>
      <c r="CU37" s="272"/>
      <c r="CV37" s="272"/>
      <c r="CW37" s="272"/>
      <c r="CX37" s="445"/>
      <c r="CY37" s="272"/>
      <c r="CZ37" s="272"/>
      <c r="DA37" s="272"/>
      <c r="DB37" s="272"/>
      <c r="DC37" s="272"/>
      <c r="DD37" s="272"/>
      <c r="DE37" s="272"/>
      <c r="DF37" s="272"/>
      <c r="DG37" s="272"/>
      <c r="DH37" s="272"/>
      <c r="DI37" s="272"/>
      <c r="DJ37" s="445"/>
      <c r="DK37" s="272"/>
      <c r="DL37" s="272"/>
      <c r="DM37" s="272"/>
      <c r="DN37" s="272"/>
      <c r="DO37" s="272"/>
      <c r="DP37" s="272"/>
      <c r="DQ37" s="272"/>
      <c r="DR37" s="272"/>
      <c r="DS37" s="272"/>
      <c r="DT37" s="272"/>
    </row>
    <row r="38" spans="1:124">
      <c r="A38" s="595"/>
      <c r="B38" s="759"/>
      <c r="C38" s="761"/>
      <c r="D38" s="761"/>
      <c r="E38" s="559">
        <v>2</v>
      </c>
      <c r="F38" s="560"/>
      <c r="G38" s="560"/>
      <c r="H38" s="561"/>
      <c r="I38" s="561"/>
      <c r="J38" s="562"/>
      <c r="K38" s="560"/>
      <c r="L38" s="562"/>
      <c r="M38" s="272"/>
      <c r="N38" s="272"/>
      <c r="O38" s="272"/>
      <c r="P38" s="556"/>
      <c r="Q38" s="557"/>
      <c r="R38" s="556"/>
      <c r="S38" s="556"/>
      <c r="T38" s="556"/>
      <c r="U38" s="594"/>
      <c r="V38" s="272"/>
      <c r="W38" s="272"/>
      <c r="X38" s="272"/>
      <c r="Y38" s="272"/>
      <c r="Z38" s="272"/>
      <c r="AA38" s="272"/>
      <c r="AB38" s="272"/>
      <c r="AC38" s="272"/>
      <c r="AD38" s="445"/>
      <c r="AE38" s="272"/>
      <c r="AF38" s="272"/>
      <c r="AG38" s="272"/>
      <c r="AH38" s="272"/>
      <c r="AI38" s="272"/>
      <c r="AJ38" s="272"/>
      <c r="AK38" s="272"/>
      <c r="AL38" s="272"/>
      <c r="AM38" s="272"/>
      <c r="AN38" s="272"/>
      <c r="AO38" s="272"/>
      <c r="AP38" s="445"/>
      <c r="AQ38" s="272"/>
      <c r="AR38" s="272"/>
      <c r="AS38" s="272"/>
      <c r="AT38" s="272"/>
      <c r="AU38" s="272"/>
      <c r="AV38" s="272"/>
      <c r="AW38" s="272"/>
      <c r="AX38" s="272"/>
      <c r="AY38" s="272"/>
      <c r="AZ38" s="272"/>
      <c r="BA38" s="272"/>
      <c r="BB38" s="445"/>
      <c r="BC38" s="272"/>
      <c r="BD38" s="272"/>
      <c r="BE38" s="272"/>
      <c r="BF38" s="272"/>
      <c r="BG38" s="272"/>
      <c r="BH38" s="272"/>
      <c r="BI38" s="272"/>
      <c r="BJ38" s="272"/>
      <c r="BK38" s="272"/>
      <c r="BL38" s="272"/>
      <c r="BM38" s="272"/>
      <c r="BN38" s="445"/>
      <c r="BO38" s="272"/>
      <c r="BP38" s="272"/>
      <c r="BQ38" s="272"/>
      <c r="BR38" s="272"/>
      <c r="BS38" s="272"/>
      <c r="BT38" s="272"/>
      <c r="BU38" s="272"/>
      <c r="BV38" s="272"/>
      <c r="BW38" s="272"/>
      <c r="BX38" s="272"/>
      <c r="BY38" s="272"/>
      <c r="BZ38" s="445"/>
      <c r="CA38" s="272"/>
      <c r="CB38" s="272"/>
      <c r="CC38" s="272"/>
      <c r="CD38" s="272"/>
      <c r="CE38" s="272"/>
      <c r="CF38" s="272"/>
      <c r="CG38" s="272"/>
      <c r="CH38" s="272"/>
      <c r="CI38" s="272"/>
      <c r="CJ38" s="272"/>
      <c r="CK38" s="272"/>
      <c r="CL38" s="445"/>
      <c r="CM38" s="272"/>
      <c r="CN38" s="272"/>
      <c r="CO38" s="272"/>
      <c r="CP38" s="272"/>
      <c r="CQ38" s="272"/>
      <c r="CR38" s="272"/>
      <c r="CS38" s="272"/>
      <c r="CT38" s="272"/>
      <c r="CU38" s="272"/>
      <c r="CV38" s="272"/>
      <c r="CW38" s="272"/>
      <c r="CX38" s="445"/>
      <c r="CY38" s="272"/>
      <c r="CZ38" s="272"/>
      <c r="DA38" s="272"/>
      <c r="DB38" s="272"/>
      <c r="DC38" s="272"/>
      <c r="DD38" s="272"/>
      <c r="DE38" s="272"/>
      <c r="DF38" s="272"/>
      <c r="DG38" s="272"/>
      <c r="DH38" s="272"/>
      <c r="DI38" s="272"/>
      <c r="DJ38" s="445"/>
      <c r="DK38" s="272"/>
      <c r="DL38" s="272"/>
      <c r="DM38" s="272"/>
      <c r="DN38" s="272"/>
      <c r="DO38" s="272"/>
      <c r="DP38" s="272"/>
      <c r="DQ38" s="272"/>
      <c r="DR38" s="272"/>
      <c r="DS38" s="272"/>
      <c r="DT38" s="272"/>
    </row>
    <row r="39" spans="1:124">
      <c r="A39" s="595"/>
      <c r="B39" s="759"/>
      <c r="C39" s="761"/>
      <c r="D39" s="761"/>
      <c r="E39" s="559">
        <v>3</v>
      </c>
      <c r="F39" s="560"/>
      <c r="G39" s="560"/>
      <c r="H39" s="561"/>
      <c r="I39" s="561"/>
      <c r="J39" s="562"/>
      <c r="K39" s="560"/>
      <c r="L39" s="562"/>
      <c r="M39" s="272"/>
      <c r="N39" s="272"/>
      <c r="O39" s="272"/>
      <c r="P39" s="556"/>
      <c r="Q39" s="557"/>
      <c r="R39" s="556"/>
      <c r="S39" s="556"/>
      <c r="T39" s="556"/>
      <c r="U39" s="594"/>
      <c r="V39" s="272"/>
      <c r="W39" s="272"/>
      <c r="X39" s="272"/>
      <c r="Y39" s="272"/>
      <c r="Z39" s="272"/>
      <c r="AA39" s="272"/>
      <c r="AB39" s="272"/>
      <c r="AC39" s="272"/>
      <c r="AD39" s="445"/>
      <c r="AE39" s="272"/>
      <c r="AF39" s="272"/>
      <c r="AG39" s="272"/>
      <c r="AH39" s="272"/>
      <c r="AI39" s="272"/>
      <c r="AJ39" s="272"/>
      <c r="AK39" s="272"/>
      <c r="AL39" s="272"/>
      <c r="AM39" s="272"/>
      <c r="AN39" s="272"/>
      <c r="AO39" s="272"/>
      <c r="AP39" s="445"/>
      <c r="AQ39" s="272"/>
      <c r="AR39" s="272"/>
      <c r="AS39" s="272"/>
      <c r="AT39" s="272"/>
      <c r="AU39" s="272"/>
      <c r="AV39" s="272"/>
      <c r="AW39" s="272"/>
      <c r="AX39" s="272"/>
      <c r="AY39" s="272"/>
      <c r="AZ39" s="272"/>
      <c r="BA39" s="272"/>
      <c r="BB39" s="445"/>
      <c r="BC39" s="272"/>
      <c r="BD39" s="272"/>
      <c r="BE39" s="272"/>
      <c r="BF39" s="272"/>
      <c r="BG39" s="272"/>
      <c r="BH39" s="272"/>
      <c r="BI39" s="272"/>
      <c r="BJ39" s="272"/>
      <c r="BK39" s="272"/>
      <c r="BL39" s="272"/>
      <c r="BM39" s="272"/>
      <c r="BN39" s="445"/>
      <c r="BO39" s="272"/>
      <c r="BP39" s="272"/>
      <c r="BQ39" s="272"/>
      <c r="BR39" s="272"/>
      <c r="BS39" s="272"/>
      <c r="BT39" s="272"/>
      <c r="BU39" s="272"/>
      <c r="BV39" s="272"/>
      <c r="BW39" s="272"/>
      <c r="BX39" s="272"/>
      <c r="BY39" s="272"/>
      <c r="BZ39" s="445"/>
      <c r="CA39" s="272"/>
      <c r="CB39" s="272"/>
      <c r="CC39" s="272"/>
      <c r="CD39" s="272"/>
      <c r="CE39" s="272"/>
      <c r="CF39" s="272"/>
      <c r="CG39" s="272"/>
      <c r="CH39" s="272"/>
      <c r="CI39" s="272"/>
      <c r="CJ39" s="272"/>
      <c r="CK39" s="272"/>
      <c r="CL39" s="445"/>
      <c r="CM39" s="272"/>
      <c r="CN39" s="272"/>
      <c r="CO39" s="272"/>
      <c r="CP39" s="272"/>
      <c r="CQ39" s="272"/>
      <c r="CR39" s="272"/>
      <c r="CS39" s="272"/>
      <c r="CT39" s="272"/>
      <c r="CU39" s="272"/>
      <c r="CV39" s="272"/>
      <c r="CW39" s="272"/>
      <c r="CX39" s="445"/>
      <c r="CY39" s="272"/>
      <c r="CZ39" s="272"/>
      <c r="DA39" s="272"/>
      <c r="DB39" s="272"/>
      <c r="DC39" s="272"/>
      <c r="DD39" s="272"/>
      <c r="DE39" s="272"/>
      <c r="DF39" s="272"/>
      <c r="DG39" s="272"/>
      <c r="DH39" s="272"/>
      <c r="DI39" s="272"/>
      <c r="DJ39" s="445"/>
      <c r="DK39" s="272"/>
      <c r="DL39" s="272"/>
      <c r="DM39" s="272"/>
      <c r="DN39" s="272"/>
      <c r="DO39" s="272"/>
      <c r="DP39" s="272"/>
      <c r="DQ39" s="272"/>
      <c r="DR39" s="272"/>
      <c r="DS39" s="272"/>
      <c r="DT39" s="272"/>
    </row>
    <row r="40" spans="1:124">
      <c r="A40" s="595"/>
      <c r="B40" s="759">
        <v>8</v>
      </c>
      <c r="C40" s="761"/>
      <c r="D40" s="761"/>
      <c r="E40" s="559">
        <v>1</v>
      </c>
      <c r="F40" s="560"/>
      <c r="G40" s="560"/>
      <c r="H40" s="561"/>
      <c r="I40" s="561"/>
      <c r="J40" s="562"/>
      <c r="K40" s="560"/>
      <c r="L40" s="562"/>
      <c r="M40" s="272"/>
      <c r="N40" s="272"/>
      <c r="O40" s="272"/>
      <c r="P40" s="556"/>
      <c r="Q40" s="557"/>
      <c r="R40" s="556"/>
      <c r="S40" s="556"/>
      <c r="T40" s="556"/>
      <c r="U40" s="594"/>
      <c r="V40" s="272"/>
      <c r="W40" s="272"/>
      <c r="X40" s="272"/>
      <c r="Y40" s="272"/>
      <c r="Z40" s="272"/>
      <c r="AA40" s="272"/>
      <c r="AB40" s="272"/>
      <c r="AC40" s="272"/>
      <c r="AD40" s="445"/>
      <c r="AE40" s="272"/>
      <c r="AF40" s="272"/>
      <c r="AG40" s="272"/>
      <c r="AH40" s="272"/>
      <c r="AI40" s="272"/>
      <c r="AJ40" s="272"/>
      <c r="AK40" s="272"/>
      <c r="AL40" s="272"/>
      <c r="AM40" s="272"/>
      <c r="AN40" s="272"/>
      <c r="AO40" s="272"/>
      <c r="AP40" s="445"/>
      <c r="AQ40" s="272"/>
      <c r="AR40" s="272"/>
      <c r="AS40" s="272"/>
      <c r="AT40" s="272"/>
      <c r="AU40" s="272"/>
      <c r="AV40" s="272"/>
      <c r="AW40" s="272"/>
      <c r="AX40" s="272"/>
      <c r="AY40" s="272"/>
      <c r="AZ40" s="272"/>
      <c r="BA40" s="272"/>
      <c r="BB40" s="445"/>
      <c r="BC40" s="272"/>
      <c r="BD40" s="272"/>
      <c r="BE40" s="272"/>
      <c r="BF40" s="272"/>
      <c r="BG40" s="272"/>
      <c r="BH40" s="272"/>
      <c r="BI40" s="272"/>
      <c r="BJ40" s="272"/>
      <c r="BK40" s="272"/>
      <c r="BL40" s="272"/>
      <c r="BM40" s="272"/>
      <c r="BN40" s="445"/>
      <c r="BO40" s="272"/>
      <c r="BP40" s="272"/>
      <c r="BQ40" s="272"/>
      <c r="BR40" s="272"/>
      <c r="BS40" s="272"/>
      <c r="BT40" s="272"/>
      <c r="BU40" s="272"/>
      <c r="BV40" s="272"/>
      <c r="BW40" s="272"/>
      <c r="BX40" s="272"/>
      <c r="BY40" s="272"/>
      <c r="BZ40" s="445"/>
      <c r="CA40" s="272"/>
      <c r="CB40" s="272"/>
      <c r="CC40" s="272"/>
      <c r="CD40" s="272"/>
      <c r="CE40" s="272"/>
      <c r="CF40" s="272"/>
      <c r="CG40" s="272"/>
      <c r="CH40" s="272"/>
      <c r="CI40" s="272"/>
      <c r="CJ40" s="272"/>
      <c r="CK40" s="272"/>
      <c r="CL40" s="445"/>
      <c r="CM40" s="272"/>
      <c r="CN40" s="272"/>
      <c r="CO40" s="272"/>
      <c r="CP40" s="272"/>
      <c r="CQ40" s="272"/>
      <c r="CR40" s="272"/>
      <c r="CS40" s="272"/>
      <c r="CT40" s="272"/>
      <c r="CU40" s="272"/>
      <c r="CV40" s="272"/>
      <c r="CW40" s="272"/>
      <c r="CX40" s="445"/>
      <c r="CY40" s="272"/>
      <c r="CZ40" s="272"/>
      <c r="DA40" s="272"/>
      <c r="DB40" s="272"/>
      <c r="DC40" s="272"/>
      <c r="DD40" s="272"/>
      <c r="DE40" s="272"/>
      <c r="DF40" s="272"/>
      <c r="DG40" s="272"/>
      <c r="DH40" s="272"/>
      <c r="DI40" s="272"/>
      <c r="DJ40" s="445"/>
      <c r="DK40" s="272"/>
      <c r="DL40" s="272"/>
      <c r="DM40" s="272"/>
      <c r="DN40" s="272"/>
      <c r="DO40" s="272"/>
      <c r="DP40" s="272"/>
      <c r="DQ40" s="272"/>
      <c r="DR40" s="272"/>
      <c r="DS40" s="272"/>
      <c r="DT40" s="272"/>
    </row>
    <row r="41" spans="1:124">
      <c r="A41" s="595"/>
      <c r="B41" s="759"/>
      <c r="C41" s="761"/>
      <c r="D41" s="761"/>
      <c r="E41" s="559">
        <v>2</v>
      </c>
      <c r="F41" s="560"/>
      <c r="G41" s="560"/>
      <c r="H41" s="561"/>
      <c r="I41" s="561"/>
      <c r="J41" s="562"/>
      <c r="K41" s="560"/>
      <c r="L41" s="562"/>
      <c r="M41" s="272"/>
      <c r="N41" s="272"/>
      <c r="O41" s="272"/>
      <c r="P41" s="556"/>
      <c r="Q41" s="557"/>
      <c r="R41" s="556"/>
      <c r="S41" s="556"/>
      <c r="T41" s="556"/>
      <c r="U41" s="594"/>
      <c r="V41" s="272"/>
      <c r="W41" s="272"/>
      <c r="X41" s="272"/>
      <c r="Y41" s="272"/>
      <c r="Z41" s="272"/>
      <c r="AA41" s="272"/>
      <c r="AB41" s="272"/>
      <c r="AC41" s="272"/>
      <c r="AD41" s="445"/>
      <c r="AE41" s="272"/>
      <c r="AF41" s="272"/>
      <c r="AG41" s="272"/>
      <c r="AH41" s="272"/>
      <c r="AI41" s="272"/>
      <c r="AJ41" s="272"/>
      <c r="AK41" s="272"/>
      <c r="AL41" s="272"/>
      <c r="AM41" s="272"/>
      <c r="AN41" s="272"/>
      <c r="AO41" s="272"/>
      <c r="AP41" s="445"/>
      <c r="AQ41" s="272"/>
      <c r="AR41" s="272"/>
      <c r="AS41" s="272"/>
      <c r="AT41" s="272"/>
      <c r="AU41" s="272"/>
      <c r="AV41" s="272"/>
      <c r="AW41" s="272"/>
      <c r="AX41" s="272"/>
      <c r="AY41" s="272"/>
      <c r="AZ41" s="272"/>
      <c r="BA41" s="272"/>
      <c r="BB41" s="445"/>
      <c r="BC41" s="272"/>
      <c r="BD41" s="272"/>
      <c r="BE41" s="272"/>
      <c r="BF41" s="272"/>
      <c r="BG41" s="272"/>
      <c r="BH41" s="272"/>
      <c r="BI41" s="272"/>
      <c r="BJ41" s="272"/>
      <c r="BK41" s="272"/>
      <c r="BL41" s="272"/>
      <c r="BM41" s="272"/>
      <c r="BN41" s="445"/>
      <c r="BO41" s="272"/>
      <c r="BP41" s="272"/>
      <c r="BQ41" s="272"/>
      <c r="BR41" s="272"/>
      <c r="BS41" s="272"/>
      <c r="BT41" s="272"/>
      <c r="BU41" s="272"/>
      <c r="BV41" s="272"/>
      <c r="BW41" s="272"/>
      <c r="BX41" s="272"/>
      <c r="BY41" s="272"/>
      <c r="BZ41" s="445"/>
      <c r="CA41" s="272"/>
      <c r="CB41" s="272"/>
      <c r="CC41" s="272"/>
      <c r="CD41" s="272"/>
      <c r="CE41" s="272"/>
      <c r="CF41" s="272"/>
      <c r="CG41" s="272"/>
      <c r="CH41" s="272"/>
      <c r="CI41" s="272"/>
      <c r="CJ41" s="272"/>
      <c r="CK41" s="272"/>
      <c r="CL41" s="445"/>
      <c r="CM41" s="272"/>
      <c r="CN41" s="272"/>
      <c r="CO41" s="272"/>
      <c r="CP41" s="272"/>
      <c r="CQ41" s="272"/>
      <c r="CR41" s="272"/>
      <c r="CS41" s="272"/>
      <c r="CT41" s="272"/>
      <c r="CU41" s="272"/>
      <c r="CV41" s="272"/>
      <c r="CW41" s="272"/>
      <c r="CX41" s="445"/>
      <c r="CY41" s="272"/>
      <c r="CZ41" s="272"/>
      <c r="DA41" s="272"/>
      <c r="DB41" s="272"/>
      <c r="DC41" s="272"/>
      <c r="DD41" s="272"/>
      <c r="DE41" s="272"/>
      <c r="DF41" s="272"/>
      <c r="DG41" s="272"/>
      <c r="DH41" s="272"/>
      <c r="DI41" s="272"/>
      <c r="DJ41" s="445"/>
      <c r="DK41" s="272"/>
      <c r="DL41" s="272"/>
      <c r="DM41" s="272"/>
      <c r="DN41" s="272"/>
      <c r="DO41" s="272"/>
      <c r="DP41" s="272"/>
      <c r="DQ41" s="272"/>
      <c r="DR41" s="272"/>
      <c r="DS41" s="272"/>
      <c r="DT41" s="272"/>
    </row>
    <row r="42" spans="1:124">
      <c r="A42" s="595"/>
      <c r="B42" s="759"/>
      <c r="C42" s="761"/>
      <c r="D42" s="761"/>
      <c r="E42" s="559">
        <v>3</v>
      </c>
      <c r="F42" s="560"/>
      <c r="G42" s="560"/>
      <c r="H42" s="561"/>
      <c r="I42" s="561"/>
      <c r="J42" s="562"/>
      <c r="K42" s="560"/>
      <c r="L42" s="562"/>
      <c r="M42" s="272"/>
      <c r="N42" s="272"/>
      <c r="O42" s="272"/>
      <c r="P42" s="556"/>
      <c r="Q42" s="556"/>
      <c r="R42" s="556"/>
      <c r="S42" s="556"/>
      <c r="T42" s="556"/>
      <c r="U42" s="594"/>
      <c r="V42" s="272"/>
      <c r="W42" s="272"/>
      <c r="X42" s="272"/>
      <c r="Y42" s="272"/>
      <c r="Z42" s="272"/>
      <c r="AA42" s="272"/>
      <c r="AB42" s="272"/>
      <c r="AC42" s="272"/>
      <c r="AD42" s="445"/>
      <c r="AE42" s="272"/>
      <c r="AF42" s="272"/>
      <c r="AG42" s="272"/>
      <c r="AH42" s="272"/>
      <c r="AI42" s="272"/>
      <c r="AJ42" s="272"/>
      <c r="AK42" s="272"/>
      <c r="AL42" s="272"/>
      <c r="AM42" s="272"/>
      <c r="AN42" s="272"/>
      <c r="AO42" s="272"/>
      <c r="AP42" s="445"/>
      <c r="AQ42" s="272"/>
      <c r="AR42" s="272"/>
      <c r="AS42" s="272"/>
      <c r="AT42" s="272"/>
      <c r="AU42" s="272"/>
      <c r="AV42" s="272"/>
      <c r="AW42" s="272"/>
      <c r="AX42" s="272"/>
      <c r="AY42" s="272"/>
      <c r="AZ42" s="272"/>
      <c r="BA42" s="272"/>
      <c r="BB42" s="445"/>
      <c r="BC42" s="272"/>
      <c r="BD42" s="272"/>
      <c r="BE42" s="272"/>
      <c r="BF42" s="272"/>
      <c r="BG42" s="272"/>
      <c r="BH42" s="272"/>
      <c r="BI42" s="272"/>
      <c r="BJ42" s="272"/>
      <c r="BK42" s="272"/>
      <c r="BL42" s="272"/>
      <c r="BM42" s="272"/>
      <c r="BN42" s="445"/>
      <c r="BO42" s="272"/>
      <c r="BP42" s="272"/>
      <c r="BQ42" s="272"/>
      <c r="BR42" s="272"/>
      <c r="BS42" s="272"/>
      <c r="BT42" s="272"/>
      <c r="BU42" s="272"/>
      <c r="BV42" s="272"/>
      <c r="BW42" s="272"/>
      <c r="BX42" s="272"/>
      <c r="BY42" s="272"/>
      <c r="BZ42" s="445"/>
      <c r="CA42" s="272"/>
      <c r="CB42" s="272"/>
      <c r="CC42" s="272"/>
      <c r="CD42" s="272"/>
      <c r="CE42" s="272"/>
      <c r="CF42" s="272"/>
      <c r="CG42" s="272"/>
      <c r="CH42" s="272"/>
      <c r="CI42" s="272"/>
      <c r="CJ42" s="272"/>
      <c r="CK42" s="272"/>
      <c r="CL42" s="445"/>
      <c r="CM42" s="272"/>
      <c r="CN42" s="272"/>
      <c r="CO42" s="272"/>
      <c r="CP42" s="272"/>
      <c r="CQ42" s="272"/>
      <c r="CR42" s="272"/>
      <c r="CS42" s="272"/>
      <c r="CT42" s="272"/>
      <c r="CU42" s="272"/>
      <c r="CV42" s="272"/>
      <c r="CW42" s="272"/>
      <c r="CX42" s="445"/>
      <c r="CY42" s="272"/>
      <c r="CZ42" s="272"/>
      <c r="DA42" s="272"/>
      <c r="DB42" s="272"/>
      <c r="DC42" s="272"/>
      <c r="DD42" s="272"/>
      <c r="DE42" s="272"/>
      <c r="DF42" s="272"/>
      <c r="DG42" s="272"/>
      <c r="DH42" s="272"/>
      <c r="DI42" s="272"/>
      <c r="DJ42" s="445"/>
      <c r="DK42" s="272"/>
      <c r="DL42" s="272"/>
      <c r="DM42" s="272"/>
      <c r="DN42" s="272"/>
      <c r="DO42" s="272"/>
      <c r="DP42" s="272"/>
      <c r="DQ42" s="272"/>
      <c r="DR42" s="272"/>
      <c r="DS42" s="272"/>
      <c r="DT42" s="272"/>
    </row>
    <row r="43" spans="1:124">
      <c r="A43" s="595"/>
      <c r="B43" s="759">
        <v>9</v>
      </c>
      <c r="C43" s="761"/>
      <c r="D43" s="761"/>
      <c r="E43" s="559">
        <v>1</v>
      </c>
      <c r="F43" s="560"/>
      <c r="G43" s="560"/>
      <c r="H43" s="561"/>
      <c r="I43" s="561"/>
      <c r="J43" s="562"/>
      <c r="K43" s="560"/>
      <c r="L43" s="562"/>
      <c r="M43" s="272"/>
      <c r="N43" s="272"/>
      <c r="O43" s="272"/>
      <c r="P43" s="556"/>
      <c r="Q43" s="556"/>
      <c r="R43" s="556"/>
      <c r="S43" s="556"/>
      <c r="T43" s="556"/>
      <c r="U43" s="594"/>
      <c r="V43" s="272"/>
      <c r="W43" s="272"/>
      <c r="X43" s="272"/>
      <c r="Y43" s="272"/>
      <c r="Z43" s="272"/>
      <c r="AA43" s="272"/>
      <c r="AB43" s="272"/>
      <c r="AC43" s="272"/>
      <c r="AD43" s="445"/>
      <c r="AE43" s="272"/>
      <c r="AF43" s="272"/>
      <c r="AG43" s="272"/>
      <c r="AH43" s="272"/>
      <c r="AI43" s="272"/>
      <c r="AJ43" s="272"/>
      <c r="AK43" s="272"/>
      <c r="AL43" s="272"/>
      <c r="AM43" s="272"/>
      <c r="AN43" s="272"/>
      <c r="AO43" s="272"/>
      <c r="AP43" s="445"/>
      <c r="AQ43" s="272"/>
      <c r="AR43" s="272"/>
      <c r="AS43" s="272"/>
      <c r="AT43" s="272"/>
      <c r="AU43" s="272"/>
      <c r="AV43" s="272"/>
      <c r="AW43" s="272"/>
      <c r="AX43" s="272"/>
      <c r="AY43" s="272"/>
      <c r="AZ43" s="272"/>
      <c r="BA43" s="272"/>
      <c r="BB43" s="445"/>
      <c r="BC43" s="272"/>
      <c r="BD43" s="272"/>
      <c r="BE43" s="272"/>
      <c r="BF43" s="272"/>
      <c r="BG43" s="272"/>
      <c r="BH43" s="272"/>
      <c r="BI43" s="272"/>
      <c r="BJ43" s="272"/>
      <c r="BK43" s="272"/>
      <c r="BL43" s="272"/>
      <c r="BM43" s="272"/>
      <c r="BN43" s="445"/>
      <c r="BO43" s="272"/>
      <c r="BP43" s="272"/>
      <c r="BQ43" s="272"/>
      <c r="BR43" s="272"/>
      <c r="BS43" s="272"/>
      <c r="BT43" s="272"/>
      <c r="BU43" s="272"/>
      <c r="BV43" s="272"/>
      <c r="BW43" s="272"/>
      <c r="BX43" s="272"/>
      <c r="BY43" s="272"/>
      <c r="BZ43" s="445"/>
      <c r="CA43" s="272"/>
      <c r="CB43" s="272"/>
      <c r="CC43" s="272"/>
      <c r="CD43" s="272"/>
      <c r="CE43" s="272"/>
      <c r="CF43" s="272"/>
      <c r="CG43" s="272"/>
      <c r="CH43" s="272"/>
      <c r="CI43" s="272"/>
      <c r="CJ43" s="272"/>
      <c r="CK43" s="272"/>
      <c r="CL43" s="445"/>
      <c r="CM43" s="272"/>
      <c r="CN43" s="272"/>
      <c r="CO43" s="272"/>
      <c r="CP43" s="272"/>
      <c r="CQ43" s="272"/>
      <c r="CR43" s="272"/>
      <c r="CS43" s="272"/>
      <c r="CT43" s="272"/>
      <c r="CU43" s="272"/>
      <c r="CV43" s="272"/>
      <c r="CW43" s="272"/>
      <c r="CX43" s="445"/>
      <c r="CY43" s="272"/>
      <c r="CZ43" s="272"/>
      <c r="DA43" s="272"/>
      <c r="DB43" s="272"/>
      <c r="DC43" s="272"/>
      <c r="DD43" s="272"/>
      <c r="DE43" s="272"/>
      <c r="DF43" s="272"/>
      <c r="DG43" s="272"/>
      <c r="DH43" s="272"/>
      <c r="DI43" s="272"/>
      <c r="DJ43" s="445"/>
      <c r="DK43" s="272"/>
      <c r="DL43" s="272"/>
      <c r="DM43" s="272"/>
      <c r="DN43" s="272"/>
      <c r="DO43" s="272"/>
      <c r="DP43" s="272"/>
      <c r="DQ43" s="272"/>
      <c r="DR43" s="272"/>
      <c r="DS43" s="272"/>
      <c r="DT43" s="272"/>
    </row>
    <row r="44" spans="1:124">
      <c r="A44" s="595"/>
      <c r="B44" s="759"/>
      <c r="C44" s="761"/>
      <c r="D44" s="761"/>
      <c r="E44" s="559">
        <v>2</v>
      </c>
      <c r="F44" s="560"/>
      <c r="G44" s="560"/>
      <c r="H44" s="561"/>
      <c r="I44" s="561"/>
      <c r="J44" s="562"/>
      <c r="K44" s="560"/>
      <c r="L44" s="562"/>
      <c r="M44" s="272"/>
      <c r="N44" s="272"/>
      <c r="O44" s="272"/>
      <c r="P44" s="556"/>
      <c r="Q44" s="556"/>
      <c r="R44" s="556"/>
      <c r="S44" s="556"/>
      <c r="T44" s="556"/>
      <c r="U44" s="594"/>
      <c r="V44" s="272"/>
      <c r="W44" s="272"/>
      <c r="X44" s="272"/>
      <c r="Y44" s="272"/>
      <c r="Z44" s="272"/>
      <c r="AA44" s="272"/>
      <c r="AB44" s="272"/>
      <c r="AC44" s="272"/>
      <c r="AD44" s="445"/>
      <c r="AE44" s="272"/>
      <c r="AF44" s="272"/>
      <c r="AG44" s="272"/>
      <c r="AH44" s="272"/>
      <c r="AI44" s="272"/>
      <c r="AJ44" s="272"/>
      <c r="AK44" s="272"/>
      <c r="AL44" s="272"/>
      <c r="AM44" s="272"/>
      <c r="AN44" s="272"/>
      <c r="AO44" s="272"/>
      <c r="AP44" s="445"/>
      <c r="AQ44" s="272"/>
      <c r="AR44" s="272"/>
      <c r="AS44" s="272"/>
      <c r="AT44" s="272"/>
      <c r="AU44" s="272"/>
      <c r="AV44" s="272"/>
      <c r="AW44" s="272"/>
      <c r="AX44" s="272"/>
      <c r="AY44" s="272"/>
      <c r="AZ44" s="272"/>
      <c r="BA44" s="272"/>
      <c r="BB44" s="445"/>
      <c r="BC44" s="272"/>
      <c r="BD44" s="272"/>
      <c r="BE44" s="272"/>
      <c r="BF44" s="272"/>
      <c r="BG44" s="272"/>
      <c r="BH44" s="272"/>
      <c r="BI44" s="272"/>
      <c r="BJ44" s="272"/>
      <c r="BK44" s="272"/>
      <c r="BL44" s="272"/>
      <c r="BM44" s="272"/>
      <c r="BN44" s="445"/>
      <c r="BO44" s="272"/>
      <c r="BP44" s="272"/>
      <c r="BQ44" s="272"/>
      <c r="BR44" s="272"/>
      <c r="BS44" s="272"/>
      <c r="BT44" s="272"/>
      <c r="BU44" s="272"/>
      <c r="BV44" s="272"/>
      <c r="BW44" s="272"/>
      <c r="BX44" s="272"/>
      <c r="BY44" s="272"/>
      <c r="BZ44" s="445"/>
      <c r="CA44" s="272"/>
      <c r="CB44" s="272"/>
      <c r="CC44" s="272"/>
      <c r="CD44" s="272"/>
      <c r="CE44" s="272"/>
      <c r="CF44" s="272"/>
      <c r="CG44" s="272"/>
      <c r="CH44" s="272"/>
      <c r="CI44" s="272"/>
      <c r="CJ44" s="272"/>
      <c r="CK44" s="272"/>
      <c r="CL44" s="445"/>
      <c r="CM44" s="272"/>
      <c r="CN44" s="272"/>
      <c r="CO44" s="272"/>
      <c r="CP44" s="272"/>
      <c r="CQ44" s="272"/>
      <c r="CR44" s="272"/>
      <c r="CS44" s="272"/>
      <c r="CT44" s="272"/>
      <c r="CU44" s="272"/>
      <c r="CV44" s="272"/>
      <c r="CW44" s="272"/>
      <c r="CX44" s="445"/>
      <c r="CY44" s="272"/>
      <c r="CZ44" s="272"/>
      <c r="DA44" s="272"/>
      <c r="DB44" s="272"/>
      <c r="DC44" s="272"/>
      <c r="DD44" s="272"/>
      <c r="DE44" s="272"/>
      <c r="DF44" s="272"/>
      <c r="DG44" s="272"/>
      <c r="DH44" s="272"/>
      <c r="DI44" s="272"/>
      <c r="DJ44" s="445"/>
      <c r="DK44" s="272"/>
      <c r="DL44" s="272"/>
      <c r="DM44" s="272"/>
      <c r="DN44" s="272"/>
      <c r="DO44" s="272"/>
      <c r="DP44" s="272"/>
      <c r="DQ44" s="272"/>
      <c r="DR44" s="272"/>
      <c r="DS44" s="272"/>
      <c r="DT44" s="272"/>
    </row>
    <row r="45" spans="1:124">
      <c r="A45" s="595"/>
      <c r="B45" s="759"/>
      <c r="C45" s="761"/>
      <c r="D45" s="761"/>
      <c r="E45" s="559">
        <v>3</v>
      </c>
      <c r="F45" s="560"/>
      <c r="G45" s="560"/>
      <c r="H45" s="561"/>
      <c r="I45" s="561"/>
      <c r="J45" s="562"/>
      <c r="K45" s="560"/>
      <c r="L45" s="562"/>
      <c r="M45" s="272"/>
      <c r="N45" s="272"/>
      <c r="O45" s="272"/>
      <c r="P45" s="556"/>
      <c r="Q45" s="556"/>
      <c r="R45" s="556"/>
      <c r="S45" s="556"/>
      <c r="T45" s="556"/>
      <c r="U45" s="594"/>
      <c r="V45" s="272"/>
      <c r="W45" s="272"/>
      <c r="X45" s="272"/>
      <c r="Y45" s="272"/>
      <c r="Z45" s="272"/>
      <c r="AA45" s="272"/>
      <c r="AB45" s="272"/>
      <c r="AC45" s="272"/>
      <c r="AD45" s="445"/>
      <c r="AE45" s="272"/>
      <c r="AF45" s="272"/>
      <c r="AG45" s="272"/>
      <c r="AH45" s="272"/>
      <c r="AI45" s="272"/>
      <c r="AJ45" s="272"/>
      <c r="AK45" s="272"/>
      <c r="AL45" s="272"/>
      <c r="AM45" s="272"/>
      <c r="AN45" s="272"/>
      <c r="AO45" s="272"/>
      <c r="AP45" s="445"/>
      <c r="AQ45" s="272"/>
      <c r="AR45" s="272"/>
      <c r="AS45" s="272"/>
      <c r="AT45" s="272"/>
      <c r="AU45" s="272"/>
      <c r="AV45" s="272"/>
      <c r="AW45" s="272"/>
      <c r="AX45" s="272"/>
      <c r="AY45" s="272"/>
      <c r="AZ45" s="272"/>
      <c r="BA45" s="272"/>
      <c r="BB45" s="445"/>
      <c r="BC45" s="272"/>
      <c r="BD45" s="272"/>
      <c r="BE45" s="272"/>
      <c r="BF45" s="272"/>
      <c r="BG45" s="272"/>
      <c r="BH45" s="272"/>
      <c r="BI45" s="272"/>
      <c r="BJ45" s="272"/>
      <c r="BK45" s="272"/>
      <c r="BL45" s="272"/>
      <c r="BM45" s="272"/>
      <c r="BN45" s="445"/>
      <c r="BO45" s="272"/>
      <c r="BP45" s="272"/>
      <c r="BQ45" s="272"/>
      <c r="BR45" s="272"/>
      <c r="BS45" s="272"/>
      <c r="BT45" s="272"/>
      <c r="BU45" s="272"/>
      <c r="BV45" s="272"/>
      <c r="BW45" s="272"/>
      <c r="BX45" s="272"/>
      <c r="BY45" s="272"/>
      <c r="BZ45" s="445"/>
      <c r="CA45" s="272"/>
      <c r="CB45" s="272"/>
      <c r="CC45" s="272"/>
      <c r="CD45" s="272"/>
      <c r="CE45" s="272"/>
      <c r="CF45" s="272"/>
      <c r="CG45" s="272"/>
      <c r="CH45" s="272"/>
      <c r="CI45" s="272"/>
      <c r="CJ45" s="272"/>
      <c r="CK45" s="272"/>
      <c r="CL45" s="445"/>
      <c r="CM45" s="272"/>
      <c r="CN45" s="272"/>
      <c r="CO45" s="272"/>
      <c r="CP45" s="272"/>
      <c r="CQ45" s="272"/>
      <c r="CR45" s="272"/>
      <c r="CS45" s="272"/>
      <c r="CT45" s="272"/>
      <c r="CU45" s="272"/>
      <c r="CV45" s="272"/>
      <c r="CW45" s="272"/>
      <c r="CX45" s="445"/>
      <c r="CY45" s="272"/>
      <c r="CZ45" s="272"/>
      <c r="DA45" s="272"/>
      <c r="DB45" s="272"/>
      <c r="DC45" s="272"/>
      <c r="DD45" s="272"/>
      <c r="DE45" s="272"/>
      <c r="DF45" s="272"/>
      <c r="DG45" s="272"/>
      <c r="DH45" s="272"/>
      <c r="DI45" s="272"/>
      <c r="DJ45" s="445"/>
      <c r="DK45" s="272"/>
      <c r="DL45" s="272"/>
      <c r="DM45" s="272"/>
      <c r="DN45" s="272"/>
      <c r="DO45" s="272"/>
      <c r="DP45" s="272"/>
      <c r="DQ45" s="272"/>
      <c r="DR45" s="272"/>
      <c r="DS45" s="272"/>
      <c r="DT45" s="272"/>
    </row>
    <row r="46" spans="1:124">
      <c r="A46" s="595"/>
      <c r="B46" s="759">
        <v>10</v>
      </c>
      <c r="C46" s="761"/>
      <c r="D46" s="761"/>
      <c r="E46" s="559">
        <v>1</v>
      </c>
      <c r="F46" s="560"/>
      <c r="G46" s="560"/>
      <c r="H46" s="561"/>
      <c r="I46" s="561"/>
      <c r="J46" s="562"/>
      <c r="K46" s="560"/>
      <c r="L46" s="562"/>
      <c r="M46" s="272"/>
      <c r="N46" s="272"/>
      <c r="O46" s="272"/>
      <c r="P46" s="556"/>
      <c r="Q46" s="556"/>
      <c r="R46" s="556"/>
      <c r="S46" s="556"/>
      <c r="T46" s="556"/>
      <c r="U46" s="594"/>
      <c r="V46" s="272"/>
      <c r="W46" s="272"/>
      <c r="X46" s="272"/>
      <c r="Y46" s="272"/>
      <c r="Z46" s="272"/>
      <c r="AA46" s="272"/>
      <c r="AB46" s="272"/>
      <c r="AC46" s="272"/>
      <c r="AD46" s="445"/>
      <c r="AE46" s="272"/>
      <c r="AF46" s="272"/>
      <c r="AG46" s="272"/>
      <c r="AH46" s="272"/>
      <c r="AI46" s="272"/>
      <c r="AJ46" s="272"/>
      <c r="AK46" s="272"/>
      <c r="AL46" s="272"/>
      <c r="AM46" s="272"/>
      <c r="AN46" s="272"/>
      <c r="AO46" s="272"/>
      <c r="AP46" s="445"/>
      <c r="AQ46" s="272"/>
      <c r="AR46" s="272"/>
      <c r="AS46" s="272"/>
      <c r="AT46" s="272"/>
      <c r="AU46" s="272"/>
      <c r="AV46" s="272"/>
      <c r="AW46" s="272"/>
      <c r="AX46" s="272"/>
      <c r="AY46" s="272"/>
      <c r="AZ46" s="272"/>
      <c r="BA46" s="272"/>
      <c r="BB46" s="445"/>
      <c r="BC46" s="272"/>
      <c r="BD46" s="272"/>
      <c r="BE46" s="272"/>
      <c r="BF46" s="272"/>
      <c r="BG46" s="272"/>
      <c r="BH46" s="272"/>
      <c r="BI46" s="272"/>
      <c r="BJ46" s="272"/>
      <c r="BK46" s="272"/>
      <c r="BL46" s="272"/>
      <c r="BM46" s="272"/>
      <c r="BN46" s="445"/>
      <c r="BO46" s="272"/>
      <c r="BP46" s="272"/>
      <c r="BQ46" s="272"/>
      <c r="BR46" s="272"/>
      <c r="BS46" s="272"/>
      <c r="BT46" s="272"/>
      <c r="BU46" s="272"/>
      <c r="BV46" s="272"/>
      <c r="BW46" s="272"/>
      <c r="BX46" s="272"/>
      <c r="BY46" s="272"/>
      <c r="BZ46" s="445"/>
      <c r="CA46" s="272"/>
      <c r="CB46" s="272"/>
      <c r="CC46" s="272"/>
      <c r="CD46" s="272"/>
      <c r="CE46" s="272"/>
      <c r="CF46" s="272"/>
      <c r="CG46" s="272"/>
      <c r="CH46" s="272"/>
      <c r="CI46" s="272"/>
      <c r="CJ46" s="272"/>
      <c r="CK46" s="272"/>
      <c r="CL46" s="445"/>
      <c r="CM46" s="272"/>
      <c r="CN46" s="272"/>
      <c r="CO46" s="272"/>
      <c r="CP46" s="272"/>
      <c r="CQ46" s="272"/>
      <c r="CR46" s="272"/>
      <c r="CS46" s="272"/>
      <c r="CT46" s="272"/>
      <c r="CU46" s="272"/>
      <c r="CV46" s="272"/>
      <c r="CW46" s="272"/>
      <c r="CX46" s="445"/>
      <c r="CY46" s="272"/>
      <c r="CZ46" s="272"/>
      <c r="DA46" s="272"/>
      <c r="DB46" s="272"/>
      <c r="DC46" s="272"/>
      <c r="DD46" s="272"/>
      <c r="DE46" s="272"/>
      <c r="DF46" s="272"/>
      <c r="DG46" s="272"/>
      <c r="DH46" s="272"/>
      <c r="DI46" s="272"/>
      <c r="DJ46" s="445"/>
      <c r="DK46" s="272"/>
      <c r="DL46" s="272"/>
      <c r="DM46" s="272"/>
      <c r="DN46" s="272"/>
      <c r="DO46" s="272"/>
      <c r="DP46" s="272"/>
      <c r="DQ46" s="272"/>
      <c r="DR46" s="272"/>
      <c r="DS46" s="272"/>
      <c r="DT46" s="272"/>
    </row>
    <row r="47" spans="1:124">
      <c r="A47" s="595"/>
      <c r="B47" s="759"/>
      <c r="C47" s="761"/>
      <c r="D47" s="761"/>
      <c r="E47" s="559">
        <v>2</v>
      </c>
      <c r="F47" s="560"/>
      <c r="G47" s="560"/>
      <c r="H47" s="561"/>
      <c r="I47" s="561"/>
      <c r="J47" s="562"/>
      <c r="K47" s="560"/>
      <c r="L47" s="562"/>
      <c r="M47" s="272"/>
      <c r="N47" s="272"/>
      <c r="O47" s="272"/>
      <c r="P47" s="556"/>
      <c r="Q47" s="556"/>
      <c r="R47" s="556"/>
      <c r="S47" s="556"/>
      <c r="T47" s="556"/>
      <c r="U47" s="594"/>
      <c r="V47" s="272"/>
      <c r="W47" s="272"/>
      <c r="X47" s="272"/>
      <c r="Y47" s="272"/>
      <c r="Z47" s="272"/>
      <c r="AA47" s="272"/>
      <c r="AB47" s="272"/>
      <c r="AC47" s="272"/>
      <c r="AD47" s="445"/>
      <c r="AE47" s="272"/>
      <c r="AF47" s="272"/>
      <c r="AG47" s="272"/>
      <c r="AH47" s="272"/>
      <c r="AI47" s="272"/>
      <c r="AJ47" s="272"/>
      <c r="AK47" s="272"/>
      <c r="AL47" s="272"/>
      <c r="AM47" s="272"/>
      <c r="AN47" s="272"/>
      <c r="AO47" s="272"/>
      <c r="AP47" s="445"/>
      <c r="AQ47" s="272"/>
      <c r="AR47" s="272"/>
      <c r="AS47" s="272"/>
      <c r="AT47" s="272"/>
      <c r="AU47" s="272"/>
      <c r="AV47" s="272"/>
      <c r="AW47" s="272"/>
      <c r="AX47" s="272"/>
      <c r="AY47" s="272"/>
      <c r="AZ47" s="272"/>
      <c r="BA47" s="272"/>
      <c r="BB47" s="445"/>
      <c r="BC47" s="272"/>
      <c r="BD47" s="272"/>
      <c r="BE47" s="272"/>
      <c r="BF47" s="272"/>
      <c r="BG47" s="272"/>
      <c r="BH47" s="272"/>
      <c r="BI47" s="272"/>
      <c r="BJ47" s="272"/>
      <c r="BK47" s="272"/>
      <c r="BL47" s="272"/>
      <c r="BM47" s="272"/>
      <c r="BN47" s="445"/>
      <c r="BO47" s="272"/>
      <c r="BP47" s="272"/>
      <c r="BQ47" s="272"/>
      <c r="BR47" s="272"/>
      <c r="BS47" s="272"/>
      <c r="BT47" s="272"/>
      <c r="BU47" s="272"/>
      <c r="BV47" s="272"/>
      <c r="BW47" s="272"/>
      <c r="BX47" s="272"/>
      <c r="BY47" s="272"/>
      <c r="BZ47" s="445"/>
      <c r="CA47" s="272"/>
      <c r="CB47" s="272"/>
      <c r="CC47" s="272"/>
      <c r="CD47" s="272"/>
      <c r="CE47" s="272"/>
      <c r="CF47" s="272"/>
      <c r="CG47" s="272"/>
      <c r="CH47" s="272"/>
      <c r="CI47" s="272"/>
      <c r="CJ47" s="272"/>
      <c r="CK47" s="272"/>
      <c r="CL47" s="445"/>
      <c r="CM47" s="272"/>
      <c r="CN47" s="272"/>
      <c r="CO47" s="272"/>
      <c r="CP47" s="272"/>
      <c r="CQ47" s="272"/>
      <c r="CR47" s="272"/>
      <c r="CS47" s="272"/>
      <c r="CT47" s="272"/>
      <c r="CU47" s="272"/>
      <c r="CV47" s="272"/>
      <c r="CW47" s="272"/>
      <c r="CX47" s="445"/>
      <c r="CY47" s="272"/>
      <c r="CZ47" s="272"/>
      <c r="DA47" s="272"/>
      <c r="DB47" s="272"/>
      <c r="DC47" s="272"/>
      <c r="DD47" s="272"/>
      <c r="DE47" s="272"/>
      <c r="DF47" s="272"/>
      <c r="DG47" s="272"/>
      <c r="DH47" s="272"/>
      <c r="DI47" s="272"/>
      <c r="DJ47" s="445"/>
      <c r="DK47" s="272"/>
      <c r="DL47" s="272"/>
      <c r="DM47" s="272"/>
      <c r="DN47" s="272"/>
      <c r="DO47" s="272"/>
      <c r="DP47" s="272"/>
      <c r="DQ47" s="272"/>
      <c r="DR47" s="272"/>
      <c r="DS47" s="272"/>
      <c r="DT47" s="272"/>
    </row>
    <row r="48" spans="1:124">
      <c r="A48" s="595"/>
      <c r="B48" s="759"/>
      <c r="C48" s="761"/>
      <c r="D48" s="761"/>
      <c r="E48" s="559">
        <v>3</v>
      </c>
      <c r="F48" s="560"/>
      <c r="G48" s="560"/>
      <c r="H48" s="561"/>
      <c r="I48" s="561"/>
      <c r="J48" s="562"/>
      <c r="K48" s="560"/>
      <c r="L48" s="562"/>
      <c r="M48" s="272"/>
      <c r="N48" s="272"/>
      <c r="O48" s="272"/>
      <c r="P48" s="556"/>
      <c r="Q48" s="556"/>
      <c r="R48" s="556"/>
      <c r="S48" s="556"/>
      <c r="T48" s="556"/>
      <c r="U48" s="594"/>
      <c r="V48" s="272"/>
      <c r="W48" s="272"/>
      <c r="X48" s="272"/>
      <c r="Y48" s="272"/>
      <c r="Z48" s="272"/>
      <c r="AA48" s="272"/>
      <c r="AB48" s="272"/>
      <c r="AC48" s="272"/>
      <c r="AD48" s="445"/>
      <c r="AE48" s="272"/>
      <c r="AF48" s="272"/>
      <c r="AG48" s="272"/>
      <c r="AH48" s="272"/>
      <c r="AI48" s="272"/>
      <c r="AJ48" s="272"/>
      <c r="AK48" s="272"/>
      <c r="AL48" s="272"/>
      <c r="AM48" s="272"/>
      <c r="AN48" s="272"/>
      <c r="AO48" s="272"/>
      <c r="AP48" s="445"/>
      <c r="AQ48" s="272"/>
      <c r="AR48" s="272"/>
      <c r="AS48" s="272"/>
      <c r="AT48" s="272"/>
      <c r="AU48" s="272"/>
      <c r="AV48" s="272"/>
      <c r="AW48" s="272"/>
      <c r="AX48" s="272"/>
      <c r="AY48" s="272"/>
      <c r="AZ48" s="272"/>
      <c r="BA48" s="272"/>
      <c r="BB48" s="445"/>
      <c r="BC48" s="272"/>
      <c r="BD48" s="272"/>
      <c r="BE48" s="272"/>
      <c r="BF48" s="272"/>
      <c r="BG48" s="272"/>
      <c r="BH48" s="272"/>
      <c r="BI48" s="272"/>
      <c r="BJ48" s="272"/>
      <c r="BK48" s="272"/>
      <c r="BL48" s="272"/>
      <c r="BM48" s="272"/>
      <c r="BN48" s="445"/>
      <c r="BO48" s="272"/>
      <c r="BP48" s="272"/>
      <c r="BQ48" s="272"/>
      <c r="BR48" s="272"/>
      <c r="BS48" s="272"/>
      <c r="BT48" s="272"/>
      <c r="BU48" s="272"/>
      <c r="BV48" s="272"/>
      <c r="BW48" s="272"/>
      <c r="BX48" s="272"/>
      <c r="BY48" s="272"/>
      <c r="BZ48" s="445"/>
      <c r="CA48" s="272"/>
      <c r="CB48" s="272"/>
      <c r="CC48" s="272"/>
      <c r="CD48" s="272"/>
      <c r="CE48" s="272"/>
      <c r="CF48" s="272"/>
      <c r="CG48" s="272"/>
      <c r="CH48" s="272"/>
      <c r="CI48" s="272"/>
      <c r="CJ48" s="272"/>
      <c r="CK48" s="272"/>
      <c r="CL48" s="445"/>
      <c r="CM48" s="272"/>
      <c r="CN48" s="272"/>
      <c r="CO48" s="272"/>
      <c r="CP48" s="272"/>
      <c r="CQ48" s="272"/>
      <c r="CR48" s="272"/>
      <c r="CS48" s="272"/>
      <c r="CT48" s="272"/>
      <c r="CU48" s="272"/>
      <c r="CV48" s="272"/>
      <c r="CW48" s="272"/>
      <c r="CX48" s="445"/>
      <c r="CY48" s="272"/>
      <c r="CZ48" s="272"/>
      <c r="DA48" s="272"/>
      <c r="DB48" s="272"/>
      <c r="DC48" s="272"/>
      <c r="DD48" s="272"/>
      <c r="DE48" s="272"/>
      <c r="DF48" s="272"/>
      <c r="DG48" s="272"/>
      <c r="DH48" s="272"/>
      <c r="DI48" s="272"/>
      <c r="DJ48" s="445"/>
      <c r="DK48" s="272"/>
      <c r="DL48" s="272"/>
      <c r="DM48" s="272"/>
      <c r="DN48" s="272"/>
      <c r="DO48" s="272"/>
      <c r="DP48" s="272"/>
      <c r="DQ48" s="272"/>
      <c r="DR48" s="272"/>
      <c r="DS48" s="272"/>
      <c r="DT48" s="272"/>
    </row>
    <row r="49" spans="1:256">
      <c r="A49" s="595"/>
      <c r="B49" s="272"/>
      <c r="C49" s="445"/>
      <c r="D49" s="272"/>
      <c r="E49" s="272"/>
      <c r="F49" s="272"/>
      <c r="G49" s="272"/>
      <c r="H49" s="272"/>
      <c r="I49" s="272"/>
      <c r="J49" s="272"/>
      <c r="K49" s="272"/>
      <c r="L49" s="272"/>
      <c r="M49" s="272"/>
      <c r="N49" s="272"/>
      <c r="O49" s="446"/>
      <c r="P49" s="272"/>
      <c r="Q49" s="272"/>
      <c r="R49" s="272"/>
      <c r="S49" s="272"/>
      <c r="T49" s="272"/>
      <c r="U49" s="594"/>
      <c r="V49" s="272"/>
      <c r="W49" s="272"/>
      <c r="X49" s="272"/>
      <c r="Y49" s="272"/>
      <c r="Z49" s="272"/>
      <c r="AA49" s="272"/>
      <c r="AB49" s="272"/>
      <c r="AC49" s="272"/>
      <c r="AD49" s="272"/>
      <c r="AE49" s="272"/>
      <c r="AF49" s="272"/>
      <c r="AG49" s="445"/>
      <c r="AH49" s="272"/>
      <c r="AI49" s="272"/>
      <c r="AJ49" s="272"/>
      <c r="AK49" s="272"/>
      <c r="AL49" s="272"/>
      <c r="AM49" s="272"/>
      <c r="AN49" s="272"/>
      <c r="AO49" s="272"/>
      <c r="AP49" s="272"/>
      <c r="AQ49" s="272"/>
      <c r="AR49" s="272"/>
      <c r="AS49" s="445"/>
      <c r="AT49" s="272"/>
      <c r="AU49" s="272"/>
      <c r="AV49" s="272"/>
      <c r="AW49" s="272"/>
      <c r="AX49" s="272"/>
      <c r="AY49" s="272"/>
      <c r="AZ49" s="272"/>
      <c r="BA49" s="272"/>
      <c r="BB49" s="272"/>
      <c r="BC49" s="272"/>
      <c r="BD49" s="272"/>
      <c r="BE49" s="445"/>
      <c r="BF49" s="272"/>
      <c r="BG49" s="272"/>
      <c r="BH49" s="272"/>
      <c r="BI49" s="272"/>
      <c r="BJ49" s="272"/>
      <c r="BK49" s="272"/>
      <c r="BL49" s="272"/>
      <c r="BM49" s="272"/>
      <c r="BN49" s="272"/>
      <c r="BO49" s="272"/>
      <c r="BP49" s="272"/>
      <c r="BQ49" s="445"/>
      <c r="BR49" s="272"/>
      <c r="BS49" s="272"/>
      <c r="BT49" s="272"/>
      <c r="BU49" s="272"/>
      <c r="BV49" s="272"/>
      <c r="BW49" s="272"/>
      <c r="BX49" s="272"/>
      <c r="BY49" s="272"/>
      <c r="BZ49" s="272"/>
      <c r="CA49" s="272"/>
      <c r="CB49" s="272"/>
      <c r="CC49" s="445"/>
      <c r="CD49" s="272"/>
      <c r="CE49" s="272"/>
      <c r="CF49" s="272"/>
      <c r="CG49" s="272"/>
      <c r="CH49" s="272"/>
      <c r="CI49" s="272"/>
      <c r="CJ49" s="272"/>
      <c r="CK49" s="272"/>
      <c r="CL49" s="272"/>
      <c r="CM49" s="272"/>
      <c r="CN49" s="272"/>
      <c r="CO49" s="445"/>
      <c r="CP49" s="272"/>
      <c r="CQ49" s="272"/>
      <c r="CR49" s="272"/>
      <c r="CS49" s="272"/>
      <c r="CT49" s="272"/>
      <c r="CU49" s="272"/>
      <c r="CV49" s="272"/>
      <c r="CW49" s="272"/>
      <c r="CX49" s="272"/>
      <c r="CY49" s="272"/>
      <c r="CZ49" s="272"/>
      <c r="DA49" s="445"/>
      <c r="DB49" s="272"/>
      <c r="DC49" s="272"/>
      <c r="DD49" s="272"/>
      <c r="DE49" s="272"/>
      <c r="DF49" s="272"/>
      <c r="DG49" s="272"/>
      <c r="DH49" s="272"/>
      <c r="DI49" s="272"/>
      <c r="DJ49" s="272"/>
      <c r="DK49" s="272"/>
      <c r="DL49" s="272"/>
      <c r="DM49" s="445"/>
      <c r="DN49" s="272"/>
      <c r="DO49" s="272"/>
      <c r="DP49" s="272"/>
      <c r="DQ49" s="272"/>
      <c r="DR49" s="272"/>
      <c r="DS49" s="272"/>
      <c r="DT49" s="272"/>
      <c r="DU49" s="272"/>
      <c r="DV49" s="272"/>
      <c r="DW49" s="272"/>
    </row>
    <row r="50" spans="1:256" hidden="1" outlineLevel="1">
      <c r="A50" s="595"/>
      <c r="B50" s="272"/>
      <c r="C50" s="445"/>
      <c r="D50" s="272"/>
      <c r="E50" s="272"/>
      <c r="F50" s="272"/>
      <c r="G50" s="272"/>
      <c r="H50" s="272"/>
      <c r="I50" s="272"/>
      <c r="J50" s="272"/>
      <c r="K50" s="272"/>
      <c r="L50" s="272"/>
      <c r="M50" s="272"/>
      <c r="N50" s="272"/>
      <c r="O50" s="272"/>
      <c r="P50" s="272"/>
      <c r="Q50" s="272"/>
      <c r="R50" s="272"/>
      <c r="S50" s="272"/>
      <c r="T50" s="272"/>
      <c r="U50" s="594"/>
      <c r="V50" s="272"/>
      <c r="W50" s="272"/>
      <c r="X50" s="272"/>
      <c r="Y50" s="272"/>
      <c r="Z50" s="272"/>
      <c r="AA50" s="272"/>
      <c r="AB50" s="272"/>
      <c r="AC50" s="272"/>
      <c r="AD50" s="272"/>
      <c r="AE50" s="272"/>
      <c r="AF50" s="272"/>
      <c r="AG50" s="445"/>
      <c r="AH50" s="272"/>
      <c r="AI50" s="272"/>
      <c r="AJ50" s="272"/>
      <c r="AK50" s="272"/>
      <c r="AL50" s="272"/>
      <c r="AM50" s="272"/>
      <c r="AN50" s="272"/>
      <c r="AO50" s="272"/>
      <c r="AP50" s="272"/>
      <c r="AQ50" s="272"/>
      <c r="AR50" s="272"/>
      <c r="AS50" s="445"/>
      <c r="AT50" s="272"/>
      <c r="AU50" s="272"/>
      <c r="AV50" s="272"/>
      <c r="AW50" s="272"/>
      <c r="AX50" s="272"/>
      <c r="AY50" s="272"/>
      <c r="AZ50" s="272"/>
      <c r="BA50" s="272"/>
      <c r="BB50" s="272"/>
      <c r="BC50" s="272"/>
      <c r="BD50" s="272"/>
      <c r="BE50" s="445"/>
      <c r="BF50" s="272"/>
      <c r="BG50" s="272"/>
      <c r="BH50" s="272"/>
      <c r="BI50" s="272"/>
      <c r="BJ50" s="272"/>
      <c r="BK50" s="272"/>
      <c r="BL50" s="272"/>
      <c r="BM50" s="272"/>
      <c r="BN50" s="272"/>
      <c r="BO50" s="272"/>
      <c r="BP50" s="272"/>
      <c r="BQ50" s="445"/>
      <c r="BR50" s="272"/>
      <c r="BS50" s="272"/>
      <c r="BT50" s="272"/>
      <c r="BU50" s="272"/>
      <c r="BV50" s="272"/>
      <c r="BW50" s="272"/>
      <c r="BX50" s="272"/>
      <c r="BY50" s="272"/>
      <c r="BZ50" s="272"/>
      <c r="CA50" s="272"/>
      <c r="CB50" s="272"/>
      <c r="CC50" s="445"/>
      <c r="CD50" s="272"/>
      <c r="CE50" s="272"/>
      <c r="CF50" s="272"/>
      <c r="CG50" s="272"/>
      <c r="CH50" s="272"/>
      <c r="CI50" s="272"/>
      <c r="CJ50" s="272"/>
      <c r="CK50" s="272"/>
      <c r="CL50" s="272"/>
      <c r="CM50" s="272"/>
      <c r="CN50" s="272"/>
      <c r="CO50" s="445"/>
      <c r="CP50" s="272"/>
      <c r="CQ50" s="272"/>
      <c r="CR50" s="272"/>
      <c r="CS50" s="272"/>
      <c r="CT50" s="272"/>
      <c r="CU50" s="272"/>
      <c r="CV50" s="272"/>
      <c r="CW50" s="272"/>
      <c r="CX50" s="272"/>
      <c r="CY50" s="272"/>
      <c r="CZ50" s="272"/>
      <c r="DA50" s="445"/>
      <c r="DB50" s="272"/>
      <c r="DC50" s="272"/>
      <c r="DD50" s="272"/>
      <c r="DE50" s="272"/>
      <c r="DF50" s="272"/>
      <c r="DG50" s="272"/>
      <c r="DH50" s="272"/>
      <c r="DI50" s="272"/>
      <c r="DJ50" s="272"/>
      <c r="DK50" s="272"/>
      <c r="DL50" s="272"/>
      <c r="DM50" s="445"/>
      <c r="DN50" s="272"/>
      <c r="DO50" s="272"/>
      <c r="DP50" s="272"/>
      <c r="DQ50" s="272"/>
      <c r="DR50" s="272"/>
      <c r="DS50" s="272"/>
      <c r="DT50" s="272"/>
      <c r="DU50" s="272"/>
      <c r="DV50" s="272"/>
      <c r="DW50" s="272"/>
    </row>
    <row r="51" spans="1:256" ht="42.95" hidden="1" customHeight="1" outlineLevel="1">
      <c r="A51" s="595"/>
      <c r="B51" s="553" t="s">
        <v>2402</v>
      </c>
      <c r="C51" s="564"/>
      <c r="D51" s="447"/>
      <c r="E51" s="447"/>
      <c r="F51" s="272"/>
      <c r="G51" s="272"/>
      <c r="H51" s="272"/>
      <c r="I51" s="272"/>
      <c r="J51" s="272"/>
      <c r="K51" s="272"/>
      <c r="L51" s="272"/>
      <c r="M51" s="272"/>
      <c r="N51" s="272"/>
      <c r="O51" s="272"/>
      <c r="P51" s="272"/>
      <c r="Q51" s="272"/>
      <c r="R51" s="272"/>
      <c r="S51" s="272"/>
      <c r="T51" s="272"/>
      <c r="U51" s="594"/>
      <c r="V51" s="272"/>
      <c r="W51" s="272"/>
      <c r="X51" s="272"/>
      <c r="Y51" s="272"/>
      <c r="Z51" s="272"/>
      <c r="AA51" s="272"/>
      <c r="AB51" s="272"/>
      <c r="AC51" s="272"/>
      <c r="AD51" s="272"/>
      <c r="AE51" s="272"/>
      <c r="AF51" s="272"/>
      <c r="AG51" s="445"/>
      <c r="AH51" s="272"/>
      <c r="AI51" s="272"/>
      <c r="AJ51" s="272"/>
      <c r="AK51" s="272"/>
      <c r="AL51" s="272"/>
      <c r="AM51" s="272"/>
      <c r="AN51" s="272"/>
      <c r="AO51" s="272"/>
      <c r="AP51" s="272"/>
      <c r="AQ51" s="272"/>
      <c r="AR51" s="272"/>
      <c r="AS51" s="445"/>
      <c r="AT51" s="272"/>
      <c r="AU51" s="272"/>
      <c r="AV51" s="272"/>
      <c r="AW51" s="272"/>
      <c r="AX51" s="272"/>
      <c r="AY51" s="272"/>
      <c r="AZ51" s="272"/>
      <c r="BA51" s="272"/>
      <c r="BB51" s="272"/>
      <c r="BC51" s="272"/>
      <c r="BD51" s="272"/>
      <c r="BE51" s="445"/>
      <c r="BF51" s="272"/>
      <c r="BG51" s="272"/>
      <c r="BH51" s="272"/>
      <c r="BI51" s="272"/>
      <c r="BJ51" s="272"/>
      <c r="BK51" s="272"/>
      <c r="BL51" s="272"/>
      <c r="BM51" s="272"/>
      <c r="BN51" s="272"/>
      <c r="BO51" s="272"/>
      <c r="BP51" s="272"/>
      <c r="BQ51" s="445"/>
      <c r="BR51" s="272"/>
      <c r="BS51" s="272"/>
      <c r="BT51" s="272"/>
      <c r="BU51" s="272"/>
      <c r="BV51" s="272"/>
      <c r="BW51" s="272"/>
      <c r="BX51" s="272"/>
      <c r="BY51" s="272"/>
      <c r="BZ51" s="272"/>
      <c r="CA51" s="272"/>
      <c r="CB51" s="272"/>
      <c r="CC51" s="445"/>
      <c r="CD51" s="272"/>
      <c r="CE51" s="272"/>
      <c r="CF51" s="272"/>
      <c r="CG51" s="272"/>
      <c r="CH51" s="272"/>
      <c r="CI51" s="272"/>
      <c r="CJ51" s="272"/>
      <c r="CK51" s="272"/>
      <c r="CL51" s="272"/>
      <c r="CM51" s="272"/>
      <c r="CN51" s="272"/>
      <c r="CO51" s="445"/>
      <c r="CP51" s="272"/>
      <c r="CQ51" s="272"/>
      <c r="CR51" s="272"/>
      <c r="CS51" s="272"/>
      <c r="CT51" s="272"/>
      <c r="CU51" s="272"/>
      <c r="CV51" s="272"/>
      <c r="CW51" s="272"/>
      <c r="CX51" s="272"/>
      <c r="CY51" s="272"/>
      <c r="CZ51" s="272"/>
      <c r="DA51" s="445"/>
      <c r="DB51" s="272"/>
      <c r="DC51" s="272"/>
      <c r="DD51" s="272"/>
      <c r="DE51" s="272"/>
      <c r="DF51" s="272"/>
      <c r="DG51" s="272"/>
      <c r="DH51" s="272"/>
      <c r="DI51" s="272"/>
      <c r="DJ51" s="272"/>
      <c r="DK51" s="272"/>
      <c r="DL51" s="272"/>
      <c r="DM51" s="445"/>
      <c r="DN51" s="272"/>
      <c r="DO51" s="272"/>
      <c r="DP51" s="272"/>
      <c r="DQ51" s="272"/>
      <c r="DR51" s="272"/>
      <c r="DS51" s="272"/>
      <c r="DT51" s="272"/>
      <c r="DU51" s="272"/>
      <c r="DV51" s="272"/>
      <c r="DW51" s="272"/>
    </row>
    <row r="52" spans="1:256" collapsed="1">
      <c r="A52" s="595"/>
      <c r="B52" s="287"/>
      <c r="C52" s="287"/>
      <c r="D52" s="447"/>
      <c r="E52" s="447"/>
      <c r="F52" s="272"/>
      <c r="G52" s="272"/>
      <c r="H52" s="272"/>
      <c r="I52" s="272"/>
      <c r="J52" s="272"/>
      <c r="K52" s="272"/>
      <c r="L52" s="272"/>
      <c r="M52" s="272"/>
      <c r="N52" s="272"/>
      <c r="O52" s="272"/>
      <c r="P52" s="272"/>
      <c r="Q52" s="272"/>
      <c r="R52" s="272"/>
      <c r="S52" s="272"/>
      <c r="T52" s="272"/>
      <c r="U52" s="594"/>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72"/>
      <c r="AV52" s="272"/>
      <c r="AW52" s="272"/>
      <c r="AX52" s="272"/>
      <c r="AY52" s="272"/>
      <c r="AZ52" s="272"/>
      <c r="BA52" s="272"/>
      <c r="BB52" s="272"/>
      <c r="BC52" s="272"/>
      <c r="BD52" s="272"/>
      <c r="BE52" s="272"/>
      <c r="BF52" s="272"/>
      <c r="BG52" s="272"/>
      <c r="BH52" s="272"/>
      <c r="BI52" s="272"/>
      <c r="BJ52" s="272"/>
      <c r="BK52" s="272"/>
      <c r="BL52" s="272"/>
      <c r="BM52" s="272"/>
      <c r="BN52" s="272"/>
      <c r="BO52" s="272"/>
      <c r="BP52" s="272"/>
      <c r="BQ52" s="272"/>
      <c r="BR52" s="272"/>
      <c r="BS52" s="272"/>
      <c r="BT52" s="272"/>
      <c r="BU52" s="272"/>
      <c r="BV52" s="272"/>
      <c r="BW52" s="272"/>
      <c r="BX52" s="272"/>
      <c r="BY52" s="272"/>
      <c r="BZ52" s="272"/>
      <c r="CA52" s="272"/>
      <c r="CB52" s="272"/>
      <c r="CC52" s="272"/>
      <c r="CD52" s="272"/>
      <c r="CE52" s="272"/>
      <c r="CF52" s="272"/>
      <c r="CG52" s="272"/>
      <c r="CH52" s="272"/>
      <c r="CI52" s="272"/>
      <c r="CJ52" s="272"/>
      <c r="CK52" s="272"/>
      <c r="CL52" s="272"/>
      <c r="CM52" s="272"/>
      <c r="CN52" s="272"/>
      <c r="CO52" s="272"/>
      <c r="CP52" s="272"/>
      <c r="CQ52" s="272"/>
      <c r="CR52" s="272"/>
      <c r="CS52" s="272"/>
      <c r="CT52" s="272"/>
      <c r="CU52" s="272"/>
      <c r="CV52" s="272"/>
      <c r="CW52" s="272"/>
      <c r="CX52" s="272"/>
      <c r="CY52" s="272"/>
      <c r="CZ52" s="272"/>
      <c r="DA52" s="272"/>
      <c r="DB52" s="272"/>
      <c r="DC52" s="272"/>
      <c r="DD52" s="272"/>
      <c r="DE52" s="272"/>
      <c r="DF52" s="272"/>
      <c r="DG52" s="272"/>
      <c r="DH52" s="272"/>
      <c r="DI52" s="272"/>
      <c r="DJ52" s="272"/>
      <c r="DK52" s="272"/>
      <c r="DL52" s="272"/>
      <c r="DM52" s="272"/>
      <c r="DN52" s="272"/>
      <c r="DO52" s="272"/>
      <c r="DP52" s="272"/>
      <c r="DQ52" s="272"/>
      <c r="DR52" s="272"/>
      <c r="DS52" s="272"/>
      <c r="DT52" s="272"/>
      <c r="DU52" s="272"/>
      <c r="DV52" s="272"/>
      <c r="DW52" s="272"/>
    </row>
    <row r="53" spans="1:256" ht="33">
      <c r="A53" s="595"/>
      <c r="B53" s="565" t="s">
        <v>213</v>
      </c>
      <c r="C53" s="566" t="str">
        <f>IF(קבועים!B80&gt;0,קבועים!B80,"תא זה יעודכן אוטומטית עם מילוי סעיפים 2.1, 2.2")</f>
        <v>תא זה יעודכן אוטומטית עם מילוי סעיפים 2.1, 2.2</v>
      </c>
      <c r="D53" s="565" t="s">
        <v>214</v>
      </c>
      <c r="E53" s="566" t="str">
        <f>IF(קבועים!B79&gt;0,קבועים!B79,"תא זה יעודכן אוטומטית עם מילוי סעיפים 2.1, 2.2")</f>
        <v>תא זה יעודכן אוטומטית עם מילוי סעיפים 2.1, 2.2</v>
      </c>
      <c r="H53" s="272"/>
      <c r="I53" s="272"/>
      <c r="J53" s="272"/>
      <c r="K53" s="272"/>
      <c r="L53" s="272"/>
      <c r="M53" s="272"/>
      <c r="N53" s="272"/>
      <c r="O53" s="272"/>
      <c r="P53" s="272"/>
      <c r="Q53" s="272"/>
      <c r="R53" s="272"/>
      <c r="S53" s="272"/>
      <c r="T53" s="272"/>
      <c r="U53" s="594"/>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72"/>
      <c r="AV53" s="272"/>
      <c r="AW53" s="272"/>
      <c r="AX53" s="272"/>
      <c r="AY53" s="272"/>
      <c r="AZ53" s="272"/>
      <c r="BA53" s="272"/>
      <c r="BB53" s="272"/>
      <c r="BC53" s="272"/>
      <c r="BD53" s="272"/>
      <c r="BE53" s="272"/>
      <c r="BF53" s="272"/>
      <c r="BG53" s="272"/>
      <c r="BH53" s="272"/>
      <c r="BI53" s="272"/>
      <c r="BJ53" s="272"/>
      <c r="BK53" s="272"/>
      <c r="BL53" s="272"/>
      <c r="BM53" s="272"/>
      <c r="BN53" s="272"/>
      <c r="BO53" s="272"/>
      <c r="BT53" s="266"/>
      <c r="BV53" s="272"/>
      <c r="BW53" s="272"/>
      <c r="BX53" s="272"/>
      <c r="BY53" s="272"/>
      <c r="BZ53" s="272"/>
      <c r="CA53" s="272"/>
      <c r="CH53" s="272"/>
      <c r="CI53" s="272"/>
      <c r="CJ53" s="272"/>
      <c r="CK53" s="272"/>
      <c r="CL53" s="272"/>
      <c r="CM53" s="272"/>
      <c r="CT53" s="272"/>
      <c r="CU53" s="272"/>
      <c r="CV53" s="272"/>
      <c r="CW53" s="272"/>
      <c r="CX53" s="272"/>
      <c r="CY53" s="272"/>
      <c r="DF53" s="272"/>
      <c r="DG53" s="272"/>
      <c r="DH53" s="272"/>
      <c r="DI53" s="272"/>
      <c r="DJ53" s="272"/>
      <c r="DK53" s="272"/>
      <c r="DR53" s="272"/>
      <c r="DS53" s="272"/>
      <c r="DT53" s="272"/>
      <c r="DU53" s="272"/>
      <c r="DV53" s="272"/>
      <c r="DW53" s="272"/>
      <c r="DX53" s="272"/>
      <c r="DY53" s="272"/>
      <c r="DZ53" s="272"/>
      <c r="EA53" s="272"/>
      <c r="EB53" s="272"/>
      <c r="EC53" s="272"/>
      <c r="ED53" s="272"/>
      <c r="EE53" s="272"/>
      <c r="EF53" s="272"/>
      <c r="EG53" s="272"/>
      <c r="EH53" s="272"/>
      <c r="EI53" s="272"/>
      <c r="EJ53" s="272"/>
      <c r="EK53" s="272"/>
      <c r="EL53" s="272"/>
      <c r="EM53" s="272"/>
      <c r="EN53" s="272"/>
      <c r="EO53" s="272"/>
      <c r="EP53" s="272"/>
      <c r="EQ53" s="272"/>
      <c r="ER53" s="272"/>
      <c r="ES53" s="272"/>
      <c r="ET53" s="272"/>
      <c r="EU53" s="272"/>
      <c r="EV53" s="272"/>
      <c r="EW53" s="272"/>
      <c r="EX53" s="272"/>
      <c r="EY53" s="272"/>
      <c r="EZ53" s="272"/>
      <c r="FA53" s="272"/>
      <c r="FB53" s="272"/>
      <c r="FC53" s="272"/>
      <c r="FD53" s="272"/>
      <c r="FE53" s="272"/>
      <c r="FF53" s="272"/>
      <c r="FG53" s="272"/>
      <c r="FH53" s="272"/>
      <c r="FI53" s="272"/>
      <c r="FJ53" s="272"/>
      <c r="FK53" s="272"/>
      <c r="FL53" s="272"/>
      <c r="FM53" s="272"/>
      <c r="FN53" s="272"/>
      <c r="FO53" s="272"/>
      <c r="FP53" s="272"/>
      <c r="FQ53" s="272"/>
      <c r="FR53" s="272"/>
      <c r="FS53" s="272"/>
      <c r="FT53" s="272"/>
      <c r="FU53" s="272"/>
      <c r="FV53" s="272"/>
      <c r="FW53" s="272"/>
      <c r="FX53" s="272"/>
      <c r="FY53" s="272"/>
      <c r="FZ53" s="272"/>
      <c r="GA53" s="272"/>
      <c r="GB53" s="272"/>
      <c r="GC53" s="272"/>
      <c r="GD53" s="272"/>
      <c r="GE53" s="272"/>
      <c r="GF53" s="272"/>
      <c r="GG53" s="272"/>
      <c r="GH53" s="272"/>
      <c r="GI53" s="272"/>
      <c r="GJ53" s="272"/>
      <c r="GK53" s="272"/>
      <c r="GL53" s="272"/>
      <c r="GM53" s="272"/>
      <c r="GN53" s="272"/>
      <c r="GO53" s="272"/>
      <c r="GP53" s="272"/>
      <c r="GQ53" s="272"/>
      <c r="GR53" s="272"/>
      <c r="GS53" s="272"/>
      <c r="GT53" s="272"/>
      <c r="GU53" s="272"/>
      <c r="GV53" s="272"/>
      <c r="GW53" s="272"/>
      <c r="GX53" s="272"/>
      <c r="GY53" s="272"/>
      <c r="GZ53" s="272"/>
      <c r="HA53" s="272"/>
      <c r="HB53" s="272"/>
      <c r="HC53" s="272"/>
      <c r="HD53" s="272"/>
      <c r="HE53" s="272"/>
      <c r="HF53" s="272"/>
      <c r="HG53" s="272"/>
      <c r="HH53" s="272"/>
      <c r="HI53" s="272"/>
      <c r="HJ53" s="272"/>
      <c r="HK53" s="272"/>
      <c r="HL53" s="272"/>
      <c r="HM53" s="272"/>
      <c r="HN53" s="272"/>
      <c r="HO53" s="272"/>
      <c r="HP53" s="272"/>
      <c r="HQ53" s="272"/>
      <c r="HR53" s="272"/>
      <c r="HS53" s="272"/>
      <c r="HT53" s="272"/>
      <c r="HU53" s="272"/>
      <c r="HV53" s="272"/>
      <c r="HW53" s="272"/>
      <c r="HX53" s="272"/>
      <c r="HY53" s="272"/>
      <c r="HZ53" s="272"/>
      <c r="IA53" s="272"/>
      <c r="IB53" s="272"/>
      <c r="IC53" s="272"/>
      <c r="ID53" s="272"/>
      <c r="IE53" s="272"/>
      <c r="IF53" s="272"/>
      <c r="IG53" s="272"/>
      <c r="IH53" s="272"/>
      <c r="II53" s="272"/>
      <c r="IJ53" s="272"/>
      <c r="IK53" s="272"/>
      <c r="IL53" s="272"/>
      <c r="IM53" s="272"/>
      <c r="IN53" s="272"/>
      <c r="IO53" s="272"/>
      <c r="IP53" s="272"/>
      <c r="IQ53" s="272"/>
      <c r="IR53" s="272"/>
      <c r="IS53" s="272"/>
      <c r="IT53" s="272"/>
      <c r="IU53" s="272"/>
      <c r="IV53" s="272"/>
    </row>
    <row r="54" spans="1:256" hidden="1" outlineLevel="1">
      <c r="A54" s="595"/>
      <c r="B54" s="272"/>
      <c r="C54" s="468"/>
      <c r="D54" s="272"/>
      <c r="E54" s="272"/>
      <c r="F54" s="272"/>
      <c r="G54" s="272"/>
      <c r="H54" s="272"/>
      <c r="I54" s="272"/>
      <c r="J54" s="272"/>
      <c r="K54" s="272"/>
      <c r="L54" s="272"/>
      <c r="M54" s="272"/>
      <c r="N54" s="272"/>
      <c r="O54" s="272"/>
      <c r="P54" s="272"/>
      <c r="Q54" s="272"/>
      <c r="R54" s="272"/>
      <c r="S54" s="272"/>
      <c r="T54" s="272"/>
      <c r="U54" s="594"/>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272"/>
      <c r="BC54" s="272"/>
      <c r="BD54" s="272"/>
      <c r="BE54" s="272"/>
      <c r="BF54" s="272"/>
      <c r="BG54" s="272"/>
      <c r="BH54" s="272"/>
      <c r="BI54" s="272"/>
      <c r="BJ54" s="272"/>
      <c r="BK54" s="272"/>
      <c r="BL54" s="272"/>
      <c r="BM54" s="272"/>
      <c r="BN54" s="272"/>
      <c r="BO54" s="272"/>
      <c r="BT54" s="266"/>
      <c r="BV54" s="272"/>
      <c r="BW54" s="272"/>
      <c r="BX54" s="272"/>
      <c r="BY54" s="272"/>
      <c r="BZ54" s="272"/>
      <c r="CA54" s="272"/>
      <c r="CH54" s="272"/>
      <c r="CI54" s="272"/>
      <c r="CJ54" s="272"/>
      <c r="CK54" s="272"/>
      <c r="CL54" s="272"/>
      <c r="CM54" s="272"/>
      <c r="CT54" s="272"/>
      <c r="CU54" s="272"/>
      <c r="CV54" s="272"/>
      <c r="CW54" s="272"/>
      <c r="CX54" s="272"/>
      <c r="CY54" s="272"/>
      <c r="DF54" s="272"/>
      <c r="DG54" s="272"/>
      <c r="DH54" s="272"/>
      <c r="DI54" s="272"/>
      <c r="DJ54" s="272"/>
      <c r="DK54" s="272"/>
      <c r="DR54" s="272"/>
      <c r="DS54" s="272"/>
      <c r="DT54" s="272"/>
      <c r="DU54" s="272"/>
      <c r="DV54" s="272"/>
      <c r="DW54" s="272"/>
      <c r="DX54" s="272"/>
      <c r="DY54" s="272"/>
      <c r="DZ54" s="272"/>
      <c r="EA54" s="272"/>
      <c r="EB54" s="272"/>
      <c r="EC54" s="272"/>
      <c r="ED54" s="272"/>
      <c r="EE54" s="272"/>
      <c r="EF54" s="272"/>
      <c r="EG54" s="272"/>
      <c r="EH54" s="272"/>
      <c r="EI54" s="272"/>
      <c r="EJ54" s="272"/>
      <c r="EK54" s="272"/>
      <c r="EL54" s="272"/>
      <c r="EM54" s="272"/>
      <c r="EN54" s="272"/>
      <c r="EO54" s="272"/>
      <c r="EP54" s="272"/>
      <c r="EQ54" s="272"/>
      <c r="ER54" s="272"/>
      <c r="ES54" s="272"/>
      <c r="ET54" s="272"/>
      <c r="EU54" s="272"/>
      <c r="EV54" s="272"/>
      <c r="EW54" s="272"/>
      <c r="EX54" s="272"/>
      <c r="EY54" s="272"/>
      <c r="EZ54" s="272"/>
      <c r="FA54" s="272"/>
      <c r="FB54" s="272"/>
      <c r="FC54" s="272"/>
      <c r="FD54" s="272"/>
      <c r="FE54" s="272"/>
      <c r="FF54" s="272"/>
      <c r="FG54" s="272"/>
      <c r="FH54" s="272"/>
      <c r="FI54" s="272"/>
      <c r="FJ54" s="272"/>
      <c r="FK54" s="272"/>
      <c r="FL54" s="272"/>
      <c r="FM54" s="272"/>
      <c r="FN54" s="272"/>
      <c r="FO54" s="272"/>
      <c r="FP54" s="272"/>
      <c r="FQ54" s="272"/>
      <c r="FR54" s="272"/>
      <c r="FS54" s="272"/>
      <c r="FT54" s="272"/>
      <c r="FU54" s="272"/>
      <c r="FV54" s="272"/>
      <c r="FW54" s="272"/>
      <c r="FX54" s="272"/>
      <c r="FY54" s="272"/>
      <c r="FZ54" s="272"/>
      <c r="GA54" s="272"/>
      <c r="GB54" s="272"/>
      <c r="GC54" s="272"/>
      <c r="GD54" s="272"/>
      <c r="GE54" s="272"/>
      <c r="GF54" s="272"/>
      <c r="GG54" s="272"/>
      <c r="GH54" s="272"/>
      <c r="GI54" s="272"/>
      <c r="GJ54" s="272"/>
      <c r="GK54" s="272"/>
      <c r="GL54" s="272"/>
      <c r="GM54" s="272"/>
      <c r="GN54" s="272"/>
      <c r="GO54" s="272"/>
      <c r="GP54" s="272"/>
      <c r="GQ54" s="272"/>
      <c r="GR54" s="272"/>
      <c r="GS54" s="272"/>
      <c r="GT54" s="272"/>
      <c r="GU54" s="272"/>
      <c r="GV54" s="272"/>
      <c r="GW54" s="272"/>
      <c r="GX54" s="272"/>
      <c r="GY54" s="272"/>
      <c r="GZ54" s="272"/>
      <c r="HA54" s="272"/>
      <c r="HB54" s="272"/>
      <c r="HC54" s="272"/>
      <c r="HD54" s="272"/>
      <c r="HE54" s="272"/>
      <c r="HF54" s="272"/>
      <c r="HG54" s="272"/>
      <c r="HH54" s="272"/>
      <c r="HI54" s="272"/>
      <c r="HJ54" s="272"/>
      <c r="HK54" s="272"/>
      <c r="HL54" s="272"/>
      <c r="HM54" s="272"/>
      <c r="HN54" s="272"/>
      <c r="HO54" s="272"/>
      <c r="HP54" s="272"/>
      <c r="HQ54" s="272"/>
      <c r="HR54" s="272"/>
      <c r="HS54" s="272"/>
      <c r="HT54" s="272"/>
      <c r="HU54" s="272"/>
      <c r="HV54" s="272"/>
      <c r="HW54" s="272"/>
      <c r="HX54" s="272"/>
      <c r="HY54" s="272"/>
      <c r="HZ54" s="272"/>
      <c r="IA54" s="272"/>
      <c r="IB54" s="272"/>
      <c r="IC54" s="272"/>
      <c r="ID54" s="272"/>
      <c r="IE54" s="272"/>
      <c r="IF54" s="272"/>
      <c r="IG54" s="272"/>
      <c r="IH54" s="272"/>
      <c r="II54" s="272"/>
      <c r="IJ54" s="272"/>
      <c r="IK54" s="272"/>
      <c r="IL54" s="272"/>
      <c r="IM54" s="272"/>
      <c r="IN54" s="272"/>
      <c r="IO54" s="272"/>
      <c r="IP54" s="272"/>
      <c r="IQ54" s="272"/>
      <c r="IR54" s="272"/>
      <c r="IS54" s="272"/>
      <c r="IT54" s="272"/>
      <c r="IU54" s="272"/>
      <c r="IV54" s="272"/>
    </row>
    <row r="55" spans="1:256" s="571" customFormat="1" ht="48.6" hidden="1" customHeight="1" outlineLevel="1">
      <c r="A55" s="602"/>
      <c r="B55" s="572" t="s">
        <v>81</v>
      </c>
      <c r="C55" s="570"/>
      <c r="D55" s="572" t="s">
        <v>81</v>
      </c>
      <c r="E55" s="570"/>
      <c r="F55" s="603"/>
      <c r="G55" s="603"/>
      <c r="H55" s="603"/>
      <c r="I55" s="603"/>
      <c r="J55" s="603"/>
      <c r="K55" s="603"/>
      <c r="L55" s="603"/>
      <c r="M55" s="603"/>
      <c r="N55" s="603"/>
      <c r="O55" s="603"/>
      <c r="P55" s="603"/>
      <c r="Q55" s="603"/>
      <c r="R55" s="603"/>
      <c r="S55" s="603"/>
      <c r="T55" s="603"/>
      <c r="U55" s="604"/>
    </row>
    <row r="56" spans="1:256" s="571" customFormat="1" ht="48.6" hidden="1" customHeight="1" outlineLevel="1">
      <c r="A56" s="602"/>
      <c r="B56" s="572" t="s">
        <v>85</v>
      </c>
      <c r="C56" s="570"/>
      <c r="D56" s="563" t="s">
        <v>166</v>
      </c>
      <c r="E56" s="570"/>
      <c r="F56" s="603"/>
      <c r="G56" s="603"/>
      <c r="H56" s="603"/>
      <c r="I56" s="603"/>
      <c r="J56" s="603"/>
      <c r="K56" s="603"/>
      <c r="L56" s="603"/>
      <c r="M56" s="603"/>
      <c r="N56" s="603"/>
      <c r="O56" s="603"/>
      <c r="P56" s="603"/>
      <c r="Q56" s="603"/>
      <c r="R56" s="603"/>
      <c r="S56" s="603"/>
      <c r="T56" s="603"/>
      <c r="U56" s="604"/>
    </row>
    <row r="57" spans="1:256" s="571" customFormat="1" ht="48.6" hidden="1" customHeight="1" outlineLevel="1">
      <c r="A57" s="602"/>
      <c r="B57" s="563" t="s">
        <v>2402</v>
      </c>
      <c r="C57" s="570"/>
      <c r="D57" s="563" t="s">
        <v>2403</v>
      </c>
      <c r="E57" s="570"/>
      <c r="F57" s="603"/>
      <c r="G57" s="603"/>
      <c r="H57" s="603"/>
      <c r="I57" s="603"/>
      <c r="J57" s="603"/>
      <c r="K57" s="603"/>
      <c r="L57" s="603"/>
      <c r="M57" s="603"/>
      <c r="N57" s="603"/>
      <c r="O57" s="603"/>
      <c r="P57" s="603"/>
      <c r="Q57" s="603"/>
      <c r="R57" s="603"/>
      <c r="S57" s="603"/>
      <c r="T57" s="603"/>
      <c r="U57" s="604"/>
    </row>
    <row r="58" spans="1:256" collapsed="1">
      <c r="A58" s="595"/>
      <c r="B58" s="272"/>
      <c r="C58" s="450"/>
      <c r="D58" s="447"/>
      <c r="E58" s="447"/>
      <c r="F58" s="272"/>
      <c r="G58" s="272"/>
      <c r="H58" s="272"/>
      <c r="I58" s="272"/>
      <c r="J58" s="272"/>
      <c r="K58" s="272"/>
      <c r="L58" s="272"/>
      <c r="M58" s="272"/>
      <c r="N58" s="272"/>
      <c r="O58" s="272"/>
      <c r="P58" s="272"/>
      <c r="Q58" s="272"/>
      <c r="R58" s="272"/>
      <c r="S58" s="272"/>
      <c r="T58" s="272"/>
      <c r="U58" s="594"/>
      <c r="BT58" s="266"/>
    </row>
    <row r="59" spans="1:256" hidden="1" outlineLevel="1">
      <c r="A59" s="595"/>
      <c r="B59" s="444"/>
      <c r="C59" s="272"/>
      <c r="D59" s="272"/>
      <c r="E59" s="272"/>
      <c r="F59" s="272"/>
      <c r="G59" s="272"/>
      <c r="H59" s="272"/>
      <c r="I59" s="272"/>
      <c r="J59" s="272"/>
      <c r="K59" s="272"/>
      <c r="L59" s="272"/>
      <c r="M59" s="272"/>
      <c r="N59" s="272"/>
      <c r="O59" s="272"/>
      <c r="P59" s="272"/>
      <c r="Q59" s="272"/>
      <c r="R59" s="272"/>
      <c r="S59" s="272"/>
      <c r="T59" s="272"/>
      <c r="U59" s="594"/>
      <c r="BT59" s="266"/>
    </row>
    <row r="60" spans="1:256" ht="30.95" hidden="1" customHeight="1" outlineLevel="1">
      <c r="A60" s="595"/>
      <c r="B60" s="567" t="s">
        <v>81</v>
      </c>
      <c r="C60" s="564"/>
      <c r="D60" s="272"/>
      <c r="E60" s="272"/>
      <c r="F60" s="272"/>
      <c r="G60" s="272"/>
      <c r="H60" s="272"/>
      <c r="I60" s="272"/>
      <c r="J60" s="272"/>
      <c r="K60" s="272"/>
      <c r="L60" s="272"/>
      <c r="M60" s="272"/>
      <c r="N60" s="272"/>
      <c r="O60" s="272"/>
      <c r="P60" s="272"/>
      <c r="Q60" s="272"/>
      <c r="R60" s="272"/>
      <c r="S60" s="272"/>
      <c r="T60" s="272"/>
      <c r="U60" s="594"/>
      <c r="BT60" s="266"/>
    </row>
    <row r="61" spans="1:256" collapsed="1">
      <c r="A61" s="595"/>
      <c r="B61" s="448"/>
      <c r="C61" s="272"/>
      <c r="D61" s="272"/>
      <c r="E61" s="272"/>
      <c r="F61" s="272"/>
      <c r="G61" s="272"/>
      <c r="H61" s="272"/>
      <c r="I61" s="272"/>
      <c r="J61" s="272"/>
      <c r="K61" s="272"/>
      <c r="L61" s="272"/>
      <c r="M61" s="272"/>
      <c r="N61" s="272"/>
      <c r="O61" s="272"/>
      <c r="P61" s="272"/>
      <c r="Q61" s="272"/>
      <c r="R61" s="272"/>
      <c r="S61" s="272"/>
      <c r="T61" s="272"/>
      <c r="U61" s="594"/>
      <c r="BT61" s="266"/>
    </row>
    <row r="62" spans="1:256">
      <c r="A62" s="595">
        <v>2.2000000000000002</v>
      </c>
      <c r="B62" s="287" t="s">
        <v>2447</v>
      </c>
      <c r="C62" s="272"/>
      <c r="D62" s="464"/>
      <c r="E62" s="272"/>
      <c r="F62" s="272"/>
      <c r="G62" s="272"/>
      <c r="H62" s="272"/>
      <c r="I62" s="272"/>
      <c r="J62" s="272"/>
      <c r="K62" s="272"/>
      <c r="L62" s="272"/>
      <c r="M62" s="272"/>
      <c r="N62" s="272"/>
      <c r="O62" s="272"/>
      <c r="P62" s="272"/>
      <c r="Q62" s="272"/>
      <c r="R62" s="272"/>
      <c r="S62" s="272"/>
      <c r="T62" s="272"/>
      <c r="U62" s="594"/>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72"/>
      <c r="AV62" s="272"/>
      <c r="AW62" s="272"/>
      <c r="AX62" s="272"/>
      <c r="AY62" s="272"/>
      <c r="AZ62" s="272"/>
      <c r="BA62" s="272"/>
      <c r="BB62" s="272"/>
      <c r="BC62" s="272"/>
      <c r="BD62" s="272"/>
      <c r="BE62" s="272"/>
      <c r="BF62" s="272"/>
      <c r="BG62" s="272"/>
      <c r="BH62" s="272"/>
      <c r="BI62" s="272"/>
      <c r="BJ62" s="272"/>
      <c r="BK62" s="272"/>
      <c r="BL62" s="272"/>
      <c r="BM62" s="272"/>
      <c r="BN62" s="272"/>
      <c r="BO62" s="272"/>
      <c r="BP62" s="272"/>
      <c r="BQ62" s="272"/>
      <c r="BR62" s="272"/>
      <c r="BS62" s="272"/>
      <c r="BT62" s="272"/>
      <c r="BU62" s="272"/>
      <c r="BV62" s="272"/>
      <c r="BW62" s="272"/>
      <c r="BX62" s="272"/>
      <c r="BY62" s="272"/>
      <c r="BZ62" s="272"/>
      <c r="CA62" s="272"/>
      <c r="CB62" s="272"/>
      <c r="CC62" s="272"/>
      <c r="CD62" s="272"/>
      <c r="CE62" s="272"/>
      <c r="CF62" s="272"/>
      <c r="CG62" s="272"/>
      <c r="CH62" s="272"/>
      <c r="CI62" s="272"/>
      <c r="CJ62" s="272"/>
      <c r="CK62" s="272"/>
      <c r="CL62" s="272"/>
      <c r="CM62" s="272"/>
      <c r="CN62" s="272"/>
      <c r="CO62" s="272"/>
      <c r="CP62" s="272"/>
      <c r="CQ62" s="272"/>
      <c r="CR62" s="272"/>
      <c r="CS62" s="272"/>
      <c r="CT62" s="272"/>
      <c r="CU62" s="272"/>
      <c r="CV62" s="272"/>
      <c r="CW62" s="272"/>
      <c r="CX62" s="272"/>
      <c r="CY62" s="272"/>
      <c r="CZ62" s="272"/>
      <c r="DA62" s="272"/>
      <c r="DB62" s="272"/>
      <c r="DC62" s="272"/>
      <c r="DD62" s="272"/>
      <c r="DE62" s="272"/>
      <c r="DF62" s="272"/>
      <c r="DG62" s="272"/>
      <c r="DH62" s="272"/>
      <c r="DI62" s="272"/>
      <c r="DJ62" s="272"/>
      <c r="DK62" s="272"/>
      <c r="DL62" s="272"/>
      <c r="DM62" s="272"/>
      <c r="DN62" s="272"/>
      <c r="DO62" s="272"/>
      <c r="DP62" s="272"/>
      <c r="DQ62" s="272"/>
      <c r="DR62" s="272"/>
      <c r="DS62" s="272"/>
      <c r="DT62" s="272"/>
      <c r="DU62" s="272"/>
      <c r="DV62" s="272"/>
      <c r="DW62" s="272"/>
      <c r="DX62" s="272"/>
      <c r="DY62" s="272"/>
      <c r="DZ62" s="272"/>
      <c r="EA62" s="272"/>
      <c r="EB62" s="272"/>
      <c r="EC62" s="272"/>
      <c r="ED62" s="272"/>
      <c r="EE62" s="272"/>
      <c r="EF62" s="272"/>
      <c r="EG62" s="272"/>
      <c r="EH62" s="272"/>
      <c r="EI62" s="272"/>
      <c r="EJ62" s="272"/>
      <c r="EK62" s="272"/>
      <c r="EL62" s="272"/>
      <c r="EM62" s="272"/>
      <c r="EN62" s="272"/>
      <c r="EO62" s="272"/>
      <c r="EP62" s="272"/>
      <c r="EQ62" s="272"/>
      <c r="ER62" s="272"/>
      <c r="ES62" s="272"/>
      <c r="ET62" s="272"/>
      <c r="EU62" s="272"/>
      <c r="EV62" s="272"/>
      <c r="EW62" s="272"/>
      <c r="EX62" s="272"/>
      <c r="EY62" s="272"/>
      <c r="EZ62" s="272"/>
      <c r="FA62" s="272"/>
      <c r="FB62" s="272"/>
      <c r="FC62" s="272"/>
      <c r="FD62" s="272"/>
      <c r="FE62" s="272"/>
      <c r="FF62" s="272"/>
      <c r="FG62" s="272"/>
      <c r="FH62" s="272"/>
      <c r="FI62" s="272"/>
      <c r="FJ62" s="272"/>
      <c r="FK62" s="272"/>
      <c r="FL62" s="272"/>
      <c r="FM62" s="272"/>
      <c r="FN62" s="272"/>
      <c r="FO62" s="272"/>
      <c r="FP62" s="272"/>
      <c r="FQ62" s="272"/>
      <c r="FR62" s="272"/>
      <c r="FS62" s="272"/>
      <c r="FT62" s="272"/>
      <c r="FU62" s="272"/>
      <c r="FV62" s="272"/>
      <c r="FW62" s="272"/>
      <c r="FX62" s="272"/>
      <c r="FY62" s="272"/>
      <c r="FZ62" s="272"/>
      <c r="GA62" s="272"/>
      <c r="GB62" s="272"/>
      <c r="GC62" s="272"/>
      <c r="GD62" s="272"/>
      <c r="GE62" s="272"/>
      <c r="GF62" s="272"/>
      <c r="GG62" s="272"/>
      <c r="GH62" s="272"/>
      <c r="GI62" s="272"/>
      <c r="GJ62" s="272"/>
      <c r="GK62" s="272"/>
      <c r="GL62" s="272"/>
      <c r="GM62" s="272"/>
      <c r="GN62" s="272"/>
      <c r="GO62" s="272"/>
      <c r="GP62" s="272"/>
      <c r="GQ62" s="272"/>
      <c r="GR62" s="272"/>
      <c r="GS62" s="272"/>
      <c r="GT62" s="272"/>
      <c r="GU62" s="272"/>
      <c r="GV62" s="272"/>
      <c r="GW62" s="272"/>
      <c r="GX62" s="272"/>
      <c r="GY62" s="272"/>
      <c r="GZ62" s="272"/>
      <c r="HA62" s="272"/>
      <c r="HB62" s="272"/>
      <c r="HC62" s="272"/>
      <c r="HD62" s="272"/>
      <c r="HE62" s="272"/>
      <c r="HF62" s="272"/>
      <c r="HG62" s="272"/>
      <c r="HH62" s="272"/>
      <c r="HI62" s="272"/>
      <c r="HJ62" s="272"/>
      <c r="HK62" s="272"/>
      <c r="HL62" s="272"/>
      <c r="HM62" s="272"/>
      <c r="HN62" s="272"/>
      <c r="HO62" s="272"/>
      <c r="HP62" s="272"/>
      <c r="HQ62" s="272"/>
      <c r="HR62" s="272"/>
      <c r="HS62" s="272"/>
      <c r="HT62" s="272"/>
      <c r="HU62" s="272"/>
      <c r="HV62" s="272"/>
      <c r="HW62" s="272"/>
      <c r="HX62" s="272"/>
      <c r="HY62" s="272"/>
      <c r="HZ62" s="272"/>
      <c r="IA62" s="272"/>
      <c r="IB62" s="272"/>
      <c r="IC62" s="272"/>
      <c r="ID62" s="272"/>
      <c r="IE62" s="272"/>
      <c r="IF62" s="272"/>
      <c r="IG62" s="272"/>
      <c r="IH62" s="272"/>
      <c r="II62" s="272"/>
      <c r="IJ62" s="272"/>
      <c r="IK62" s="272"/>
      <c r="IL62" s="272"/>
      <c r="IM62" s="272"/>
      <c r="IN62" s="272"/>
      <c r="IO62" s="272"/>
      <c r="IP62" s="272"/>
      <c r="IQ62" s="272"/>
      <c r="IR62" s="272"/>
      <c r="IS62" s="272"/>
      <c r="IT62" s="272"/>
      <c r="IU62" s="272"/>
      <c r="IV62" s="272"/>
    </row>
    <row r="63" spans="1:256">
      <c r="A63" s="595"/>
      <c r="B63" s="448"/>
      <c r="C63" s="272"/>
      <c r="D63" s="272"/>
      <c r="E63" s="272"/>
      <c r="F63" s="272"/>
      <c r="G63" s="272"/>
      <c r="H63" s="272"/>
      <c r="I63" s="272"/>
      <c r="J63" s="272"/>
      <c r="K63" s="272"/>
      <c r="L63" s="272"/>
      <c r="M63" s="272"/>
      <c r="N63" s="272"/>
      <c r="O63" s="272"/>
      <c r="P63" s="272"/>
      <c r="Q63" s="272"/>
      <c r="R63" s="272"/>
      <c r="S63" s="272"/>
      <c r="T63" s="272"/>
      <c r="U63" s="594"/>
      <c r="BT63" s="266"/>
    </row>
    <row r="64" spans="1:256">
      <c r="A64" s="595" t="s">
        <v>2404</v>
      </c>
      <c r="B64" s="272" t="s">
        <v>2302</v>
      </c>
      <c r="C64" s="272"/>
      <c r="D64" s="272"/>
      <c r="E64" s="272"/>
      <c r="F64" s="272"/>
      <c r="G64" s="272"/>
      <c r="H64" s="272"/>
      <c r="I64" s="272"/>
      <c r="J64" s="272"/>
      <c r="K64" s="272"/>
      <c r="L64" s="272"/>
      <c r="M64" s="272"/>
      <c r="N64" s="272"/>
      <c r="O64" s="272"/>
      <c r="P64" s="272"/>
      <c r="Q64" s="272"/>
      <c r="R64" s="272"/>
      <c r="S64" s="272"/>
      <c r="T64" s="272"/>
      <c r="U64" s="594"/>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72"/>
      <c r="AV64" s="272"/>
      <c r="AW64" s="272"/>
      <c r="AX64" s="272"/>
      <c r="AY64" s="272"/>
      <c r="AZ64" s="272"/>
      <c r="BA64" s="272"/>
      <c r="BB64" s="272"/>
      <c r="BC64" s="272"/>
      <c r="BD64" s="272"/>
      <c r="BE64" s="272"/>
      <c r="BF64" s="272"/>
      <c r="BG64" s="272"/>
      <c r="BH64" s="272"/>
      <c r="BI64" s="272"/>
      <c r="BJ64" s="272"/>
      <c r="BK64" s="272"/>
      <c r="BL64" s="272"/>
      <c r="BM64" s="272"/>
      <c r="BN64" s="272"/>
      <c r="BO64" s="272"/>
      <c r="BP64" s="272"/>
      <c r="BQ64" s="272"/>
      <c r="BR64" s="272"/>
      <c r="BS64" s="272"/>
      <c r="BT64" s="272"/>
      <c r="BU64" s="272"/>
      <c r="BV64" s="272"/>
      <c r="BW64" s="272"/>
      <c r="BX64" s="272"/>
      <c r="BY64" s="272"/>
      <c r="BZ64" s="272"/>
      <c r="CA64" s="272"/>
      <c r="CB64" s="272"/>
      <c r="CC64" s="272"/>
      <c r="CD64" s="272"/>
      <c r="CE64" s="272"/>
      <c r="CF64" s="272"/>
      <c r="CG64" s="272"/>
      <c r="CH64" s="272"/>
      <c r="CI64" s="272"/>
      <c r="CJ64" s="272"/>
      <c r="CK64" s="272"/>
      <c r="CL64" s="272"/>
      <c r="CM64" s="272"/>
      <c r="CN64" s="272"/>
      <c r="CO64" s="272"/>
      <c r="CP64" s="272"/>
      <c r="CQ64" s="272"/>
      <c r="CR64" s="272"/>
      <c r="CS64" s="272"/>
      <c r="CT64" s="272"/>
      <c r="CU64" s="272"/>
      <c r="CV64" s="272"/>
      <c r="CW64" s="272"/>
      <c r="CX64" s="272"/>
      <c r="CY64" s="272"/>
      <c r="CZ64" s="272"/>
      <c r="DA64" s="272"/>
      <c r="DB64" s="272"/>
      <c r="DC64" s="272"/>
      <c r="DD64" s="272"/>
      <c r="DE64" s="272"/>
      <c r="DF64" s="272"/>
      <c r="DG64" s="272"/>
      <c r="DH64" s="272"/>
      <c r="DI64" s="272"/>
      <c r="DJ64" s="272"/>
      <c r="DK64" s="272"/>
      <c r="DL64" s="272"/>
      <c r="DM64" s="272"/>
      <c r="DN64" s="272"/>
      <c r="DO64" s="272"/>
      <c r="DP64" s="272"/>
      <c r="DQ64" s="272"/>
      <c r="DR64" s="272"/>
      <c r="DS64" s="272"/>
      <c r="DT64" s="272"/>
      <c r="DU64" s="272"/>
      <c r="DV64" s="272"/>
      <c r="DW64" s="272"/>
    </row>
    <row r="65" spans="1:127">
      <c r="A65" s="595"/>
      <c r="B65" s="605" t="s">
        <v>2405</v>
      </c>
      <c r="C65" s="452"/>
      <c r="D65" s="272"/>
      <c r="E65" s="272"/>
      <c r="F65" s="272"/>
      <c r="G65" s="272"/>
      <c r="H65" s="272"/>
      <c r="I65" s="272"/>
      <c r="J65" s="272"/>
      <c r="K65" s="272"/>
      <c r="L65" s="272"/>
      <c r="M65" s="272"/>
      <c r="N65" s="272"/>
      <c r="O65" s="272"/>
      <c r="P65" s="272"/>
      <c r="Q65" s="272"/>
      <c r="R65" s="272"/>
      <c r="S65" s="272"/>
      <c r="T65" s="272"/>
      <c r="U65" s="594"/>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72"/>
      <c r="AV65" s="272"/>
      <c r="AW65" s="272"/>
      <c r="AX65" s="272"/>
      <c r="AY65" s="272"/>
      <c r="AZ65" s="272"/>
      <c r="BA65" s="272"/>
      <c r="BB65" s="272"/>
      <c r="BC65" s="272"/>
      <c r="BD65" s="272"/>
      <c r="BE65" s="272"/>
      <c r="BF65" s="272"/>
      <c r="BG65" s="272"/>
      <c r="BH65" s="272"/>
      <c r="BI65" s="272"/>
      <c r="BJ65" s="272"/>
      <c r="BK65" s="272"/>
      <c r="BL65" s="272"/>
      <c r="BM65" s="272"/>
      <c r="BN65" s="272"/>
      <c r="BO65" s="272"/>
      <c r="BP65" s="272"/>
      <c r="BQ65" s="272"/>
      <c r="BR65" s="272"/>
      <c r="BS65" s="272"/>
      <c r="BT65" s="272"/>
      <c r="BU65" s="272"/>
      <c r="BV65" s="272"/>
      <c r="BW65" s="272"/>
      <c r="BX65" s="272"/>
      <c r="BY65" s="272"/>
      <c r="BZ65" s="272"/>
      <c r="CA65" s="272"/>
      <c r="CB65" s="272"/>
      <c r="CC65" s="272"/>
      <c r="CD65" s="272"/>
      <c r="CE65" s="272"/>
      <c r="CF65" s="272"/>
      <c r="CG65" s="272"/>
      <c r="CH65" s="272"/>
      <c r="CI65" s="272"/>
      <c r="CJ65" s="272"/>
      <c r="CK65" s="272"/>
      <c r="CL65" s="272"/>
      <c r="CM65" s="272"/>
      <c r="CN65" s="272"/>
      <c r="CO65" s="272"/>
      <c r="CP65" s="272"/>
      <c r="CQ65" s="272"/>
      <c r="CR65" s="272"/>
      <c r="CS65" s="272"/>
      <c r="CT65" s="272"/>
      <c r="CU65" s="272"/>
      <c r="CV65" s="272"/>
      <c r="CW65" s="272"/>
      <c r="CX65" s="272"/>
      <c r="CY65" s="272"/>
      <c r="CZ65" s="272"/>
      <c r="DA65" s="272"/>
      <c r="DB65" s="272"/>
      <c r="DC65" s="272"/>
      <c r="DD65" s="272"/>
      <c r="DE65" s="272"/>
      <c r="DF65" s="272"/>
      <c r="DG65" s="272"/>
      <c r="DH65" s="272"/>
      <c r="DI65" s="272"/>
      <c r="DJ65" s="272"/>
      <c r="DK65" s="272"/>
      <c r="DL65" s="272"/>
      <c r="DM65" s="272"/>
      <c r="DN65" s="272"/>
      <c r="DO65" s="272"/>
      <c r="DP65" s="272"/>
      <c r="DQ65" s="272"/>
      <c r="DR65" s="272"/>
      <c r="DS65" s="272"/>
      <c r="DT65" s="272"/>
      <c r="DU65" s="272"/>
      <c r="DV65" s="272"/>
      <c r="DW65" s="272"/>
    </row>
    <row r="66" spans="1:127" s="272" customFormat="1" ht="125.1" customHeight="1">
      <c r="A66" s="595"/>
      <c r="B66" s="553" t="s">
        <v>2316</v>
      </c>
      <c r="C66" s="551" t="s">
        <v>2399</v>
      </c>
      <c r="D66" s="554" t="s">
        <v>2443</v>
      </c>
      <c r="E66" s="554" t="s">
        <v>2391</v>
      </c>
      <c r="F66" s="554" t="s">
        <v>2385</v>
      </c>
      <c r="G66" s="554" t="s">
        <v>2386</v>
      </c>
      <c r="H66" s="554" t="s">
        <v>2392</v>
      </c>
      <c r="I66" s="554" t="s">
        <v>2388</v>
      </c>
      <c r="J66" s="554" t="s">
        <v>2393</v>
      </c>
      <c r="K66" s="554" t="s">
        <v>2390</v>
      </c>
      <c r="L66" s="552" t="s">
        <v>2400</v>
      </c>
      <c r="U66" s="594"/>
      <c r="AC66" s="445"/>
      <c r="AO66" s="445"/>
      <c r="BA66" s="445"/>
      <c r="BM66" s="445"/>
      <c r="BY66" s="445"/>
      <c r="CK66" s="445"/>
      <c r="CW66" s="445"/>
      <c r="DI66" s="445"/>
    </row>
    <row r="67" spans="1:127" s="272" customFormat="1" ht="49.5">
      <c r="A67" s="595"/>
      <c r="B67" s="721" t="s">
        <v>2401</v>
      </c>
      <c r="C67" s="573" t="s">
        <v>2421</v>
      </c>
      <c r="D67" s="720" t="s">
        <v>2414</v>
      </c>
      <c r="E67" s="720" t="s">
        <v>2422</v>
      </c>
      <c r="F67" s="720" t="s">
        <v>2423</v>
      </c>
      <c r="G67" s="720" t="s">
        <v>2424</v>
      </c>
      <c r="H67" s="720" t="s">
        <v>2425</v>
      </c>
      <c r="I67" s="720" t="s">
        <v>2426</v>
      </c>
      <c r="J67" s="720" t="s">
        <v>2427</v>
      </c>
      <c r="K67" s="720" t="s">
        <v>2135</v>
      </c>
      <c r="L67" s="573" t="s">
        <v>2428</v>
      </c>
      <c r="P67" s="555" t="s">
        <v>156</v>
      </c>
      <c r="Q67" s="554" t="s">
        <v>88</v>
      </c>
      <c r="R67" s="555" t="s">
        <v>84</v>
      </c>
      <c r="S67" s="555" t="s">
        <v>89</v>
      </c>
      <c r="T67" s="555" t="s">
        <v>81</v>
      </c>
      <c r="U67" s="594"/>
      <c r="AC67" s="445"/>
      <c r="AO67" s="445"/>
      <c r="BA67" s="445"/>
      <c r="BM67" s="445"/>
      <c r="BY67" s="445"/>
      <c r="CK67" s="445"/>
      <c r="CW67" s="445"/>
      <c r="DI67" s="445"/>
    </row>
    <row r="68" spans="1:127">
      <c r="A68" s="595"/>
      <c r="B68" s="759">
        <v>1</v>
      </c>
      <c r="C68" s="760"/>
      <c r="D68" s="760"/>
      <c r="E68" s="559">
        <v>1</v>
      </c>
      <c r="F68" s="574"/>
      <c r="G68" s="574"/>
      <c r="H68" s="575"/>
      <c r="I68" s="732"/>
      <c r="J68" s="576"/>
      <c r="K68" s="560"/>
      <c r="L68" s="576"/>
      <c r="M68" s="272"/>
      <c r="N68" s="272"/>
      <c r="O68" s="272"/>
      <c r="P68" s="556"/>
      <c r="Q68" s="557"/>
      <c r="R68" s="556"/>
      <c r="S68" s="556"/>
      <c r="T68" s="556"/>
      <c r="U68" s="594"/>
      <c r="V68" s="272"/>
      <c r="W68" s="272"/>
      <c r="X68" s="272"/>
      <c r="Y68" s="272"/>
      <c r="Z68" s="272"/>
      <c r="AA68" s="272"/>
      <c r="AB68" s="272"/>
      <c r="AC68" s="445"/>
      <c r="AD68" s="272"/>
      <c r="AE68" s="272"/>
      <c r="AF68" s="272"/>
      <c r="AG68" s="272"/>
      <c r="AH68" s="272"/>
      <c r="AI68" s="272"/>
      <c r="AJ68" s="272"/>
      <c r="AK68" s="272"/>
      <c r="AL68" s="272"/>
      <c r="AM68" s="272"/>
      <c r="AN68" s="272"/>
      <c r="AO68" s="445"/>
      <c r="AP68" s="272"/>
      <c r="AQ68" s="272"/>
      <c r="AR68" s="272"/>
      <c r="AS68" s="272"/>
      <c r="AT68" s="272"/>
      <c r="AU68" s="272"/>
      <c r="AV68" s="272"/>
      <c r="AW68" s="272"/>
      <c r="AX68" s="272"/>
      <c r="AY68" s="272"/>
      <c r="AZ68" s="272"/>
      <c r="BA68" s="445"/>
      <c r="BB68" s="272"/>
      <c r="BC68" s="272"/>
      <c r="BD68" s="272"/>
      <c r="BE68" s="272"/>
      <c r="BF68" s="272"/>
      <c r="BG68" s="272"/>
      <c r="BH68" s="272"/>
      <c r="BI68" s="272"/>
      <c r="BJ68" s="272"/>
      <c r="BK68" s="272"/>
      <c r="BL68" s="272"/>
      <c r="BM68" s="445"/>
      <c r="BN68" s="272"/>
      <c r="BO68" s="272"/>
      <c r="BP68" s="272"/>
      <c r="BQ68" s="272"/>
      <c r="BR68" s="272"/>
      <c r="BS68" s="272"/>
      <c r="BT68" s="272"/>
      <c r="BU68" s="272"/>
      <c r="BV68" s="272"/>
      <c r="BW68" s="272"/>
      <c r="BX68" s="272"/>
      <c r="BY68" s="445"/>
      <c r="BZ68" s="272"/>
      <c r="CA68" s="272"/>
      <c r="CB68" s="272"/>
      <c r="CC68" s="272"/>
      <c r="CD68" s="272"/>
      <c r="CE68" s="272"/>
      <c r="CF68" s="272"/>
      <c r="CG68" s="272"/>
      <c r="CH68" s="272"/>
      <c r="CI68" s="272"/>
      <c r="CJ68" s="272"/>
      <c r="CK68" s="445"/>
      <c r="CL68" s="272"/>
      <c r="CM68" s="272"/>
      <c r="CN68" s="272"/>
      <c r="CO68" s="272"/>
      <c r="CP68" s="272"/>
      <c r="CQ68" s="272"/>
      <c r="CR68" s="272"/>
      <c r="CS68" s="272"/>
      <c r="CT68" s="272"/>
      <c r="CU68" s="272"/>
      <c r="CV68" s="272"/>
      <c r="CW68" s="445"/>
      <c r="CX68" s="272"/>
      <c r="CY68" s="272"/>
      <c r="CZ68" s="272"/>
      <c r="DA68" s="272"/>
      <c r="DB68" s="272"/>
      <c r="DC68" s="272"/>
      <c r="DD68" s="272"/>
      <c r="DE68" s="272"/>
      <c r="DF68" s="272"/>
      <c r="DG68" s="272"/>
      <c r="DH68" s="272"/>
      <c r="DI68" s="445"/>
      <c r="DJ68" s="272"/>
      <c r="DK68" s="272"/>
      <c r="DL68" s="272"/>
      <c r="DM68" s="272"/>
      <c r="DN68" s="272"/>
      <c r="DO68" s="272"/>
      <c r="DP68" s="272"/>
      <c r="DQ68" s="272"/>
      <c r="DR68" s="272"/>
      <c r="DS68" s="272"/>
    </row>
    <row r="69" spans="1:127">
      <c r="A69" s="595"/>
      <c r="B69" s="759"/>
      <c r="C69" s="760"/>
      <c r="D69" s="760"/>
      <c r="E69" s="559">
        <v>2</v>
      </c>
      <c r="F69" s="574"/>
      <c r="G69" s="574"/>
      <c r="H69" s="575"/>
      <c r="I69" s="732"/>
      <c r="J69" s="576"/>
      <c r="K69" s="560"/>
      <c r="L69" s="576"/>
      <c r="M69" s="272"/>
      <c r="N69" s="272"/>
      <c r="O69" s="272"/>
      <c r="P69" s="556"/>
      <c r="Q69" s="557"/>
      <c r="R69" s="556"/>
      <c r="S69" s="556"/>
      <c r="T69" s="556"/>
      <c r="U69" s="594"/>
      <c r="V69" s="272"/>
      <c r="W69" s="272"/>
      <c r="X69" s="272"/>
      <c r="Y69" s="272"/>
      <c r="Z69" s="272"/>
      <c r="AA69" s="272"/>
      <c r="AB69" s="272"/>
      <c r="AC69" s="445"/>
      <c r="AD69" s="272"/>
      <c r="AE69" s="272"/>
      <c r="AF69" s="272"/>
      <c r="AG69" s="272"/>
      <c r="AH69" s="272"/>
      <c r="AI69" s="272"/>
      <c r="AJ69" s="272"/>
      <c r="AK69" s="272"/>
      <c r="AL69" s="272"/>
      <c r="AM69" s="272"/>
      <c r="AN69" s="272"/>
      <c r="AO69" s="445"/>
      <c r="AP69" s="272"/>
      <c r="AQ69" s="272"/>
      <c r="AR69" s="272"/>
      <c r="AS69" s="272"/>
      <c r="AT69" s="272"/>
      <c r="AU69" s="272"/>
      <c r="AV69" s="272"/>
      <c r="AW69" s="272"/>
      <c r="AX69" s="272"/>
      <c r="AY69" s="272"/>
      <c r="AZ69" s="272"/>
      <c r="BA69" s="445"/>
      <c r="BB69" s="272"/>
      <c r="BC69" s="272"/>
      <c r="BD69" s="272"/>
      <c r="BE69" s="272"/>
      <c r="BF69" s="272"/>
      <c r="BG69" s="272"/>
      <c r="BH69" s="272"/>
      <c r="BI69" s="272"/>
      <c r="BJ69" s="272"/>
      <c r="BK69" s="272"/>
      <c r="BL69" s="272"/>
      <c r="BM69" s="445"/>
      <c r="BN69" s="272"/>
      <c r="BO69" s="272"/>
      <c r="BP69" s="272"/>
      <c r="BQ69" s="272"/>
      <c r="BR69" s="272"/>
      <c r="BS69" s="272"/>
      <c r="BT69" s="272"/>
      <c r="BU69" s="272"/>
      <c r="BV69" s="272"/>
      <c r="BW69" s="272"/>
      <c r="BX69" s="272"/>
      <c r="BY69" s="445"/>
      <c r="BZ69" s="272"/>
      <c r="CA69" s="272"/>
      <c r="CB69" s="272"/>
      <c r="CC69" s="272"/>
      <c r="CD69" s="272"/>
      <c r="CE69" s="272"/>
      <c r="CF69" s="272"/>
      <c r="CG69" s="272"/>
      <c r="CH69" s="272"/>
      <c r="CI69" s="272"/>
      <c r="CJ69" s="272"/>
      <c r="CK69" s="445"/>
      <c r="CL69" s="272"/>
      <c r="CM69" s="272"/>
      <c r="CN69" s="272"/>
      <c r="CO69" s="272"/>
      <c r="CP69" s="272"/>
      <c r="CQ69" s="272"/>
      <c r="CR69" s="272"/>
      <c r="CS69" s="272"/>
      <c r="CT69" s="272"/>
      <c r="CU69" s="272"/>
      <c r="CV69" s="272"/>
      <c r="CW69" s="445"/>
      <c r="CX69" s="272"/>
      <c r="CY69" s="272"/>
      <c r="CZ69" s="272"/>
      <c r="DA69" s="272"/>
      <c r="DB69" s="272"/>
      <c r="DC69" s="272"/>
      <c r="DD69" s="272"/>
      <c r="DE69" s="272"/>
      <c r="DF69" s="272"/>
      <c r="DG69" s="272"/>
      <c r="DH69" s="272"/>
      <c r="DI69" s="445"/>
      <c r="DJ69" s="272"/>
      <c r="DK69" s="272"/>
      <c r="DL69" s="272"/>
      <c r="DM69" s="272"/>
      <c r="DN69" s="272"/>
      <c r="DO69" s="272"/>
      <c r="DP69" s="272"/>
      <c r="DQ69" s="272"/>
      <c r="DR69" s="272"/>
      <c r="DS69" s="272"/>
    </row>
    <row r="70" spans="1:127">
      <c r="A70" s="595"/>
      <c r="B70" s="759"/>
      <c r="C70" s="760"/>
      <c r="D70" s="760"/>
      <c r="E70" s="559">
        <v>3</v>
      </c>
      <c r="F70" s="574"/>
      <c r="G70" s="574"/>
      <c r="H70" s="575"/>
      <c r="I70" s="732"/>
      <c r="J70" s="576"/>
      <c r="K70" s="560"/>
      <c r="L70" s="576"/>
      <c r="M70" s="272"/>
      <c r="N70" s="272"/>
      <c r="O70" s="272"/>
      <c r="P70" s="556"/>
      <c r="Q70" s="557"/>
      <c r="R70" s="556"/>
      <c r="S70" s="556"/>
      <c r="T70" s="556"/>
      <c r="U70" s="594"/>
      <c r="V70" s="272"/>
      <c r="W70" s="272"/>
      <c r="X70" s="272"/>
      <c r="Y70" s="272"/>
      <c r="Z70" s="272"/>
      <c r="AA70" s="272"/>
      <c r="AB70" s="272"/>
      <c r="AC70" s="445"/>
      <c r="AD70" s="272"/>
      <c r="AE70" s="272"/>
      <c r="AF70" s="272"/>
      <c r="AG70" s="272"/>
      <c r="AH70" s="272"/>
      <c r="AI70" s="272"/>
      <c r="AJ70" s="272"/>
      <c r="AK70" s="272"/>
      <c r="AL70" s="272"/>
      <c r="AM70" s="272"/>
      <c r="AN70" s="272"/>
      <c r="AO70" s="445"/>
      <c r="AP70" s="272"/>
      <c r="AQ70" s="272"/>
      <c r="AR70" s="272"/>
      <c r="AS70" s="272"/>
      <c r="AT70" s="272"/>
      <c r="AU70" s="272"/>
      <c r="AV70" s="272"/>
      <c r="AW70" s="272"/>
      <c r="AX70" s="272"/>
      <c r="AY70" s="272"/>
      <c r="AZ70" s="272"/>
      <c r="BA70" s="445"/>
      <c r="BB70" s="272"/>
      <c r="BC70" s="272"/>
      <c r="BD70" s="272"/>
      <c r="BE70" s="272"/>
      <c r="BF70" s="272"/>
      <c r="BG70" s="272"/>
      <c r="BH70" s="272"/>
      <c r="BI70" s="272"/>
      <c r="BJ70" s="272"/>
      <c r="BK70" s="272"/>
      <c r="BL70" s="272"/>
      <c r="BM70" s="445"/>
      <c r="BN70" s="272"/>
      <c r="BO70" s="272"/>
      <c r="BP70" s="272"/>
      <c r="BQ70" s="272"/>
      <c r="BR70" s="272"/>
      <c r="BS70" s="272"/>
      <c r="BT70" s="272"/>
      <c r="BU70" s="272"/>
      <c r="BV70" s="272"/>
      <c r="BW70" s="272"/>
      <c r="BX70" s="272"/>
      <c r="BY70" s="445"/>
      <c r="BZ70" s="272"/>
      <c r="CA70" s="272"/>
      <c r="CB70" s="272"/>
      <c r="CC70" s="272"/>
      <c r="CD70" s="272"/>
      <c r="CE70" s="272"/>
      <c r="CF70" s="272"/>
      <c r="CG70" s="272"/>
      <c r="CH70" s="272"/>
      <c r="CI70" s="272"/>
      <c r="CJ70" s="272"/>
      <c r="CK70" s="445"/>
      <c r="CL70" s="272"/>
      <c r="CM70" s="272"/>
      <c r="CN70" s="272"/>
      <c r="CO70" s="272"/>
      <c r="CP70" s="272"/>
      <c r="CQ70" s="272"/>
      <c r="CR70" s="272"/>
      <c r="CS70" s="272"/>
      <c r="CT70" s="272"/>
      <c r="CU70" s="272"/>
      <c r="CV70" s="272"/>
      <c r="CW70" s="445"/>
      <c r="CX70" s="272"/>
      <c r="CY70" s="272"/>
      <c r="CZ70" s="272"/>
      <c r="DA70" s="272"/>
      <c r="DB70" s="272"/>
      <c r="DC70" s="272"/>
      <c r="DD70" s="272"/>
      <c r="DE70" s="272"/>
      <c r="DF70" s="272"/>
      <c r="DG70" s="272"/>
      <c r="DH70" s="272"/>
      <c r="DI70" s="445"/>
      <c r="DJ70" s="272"/>
      <c r="DK70" s="272"/>
      <c r="DL70" s="272"/>
      <c r="DM70" s="272"/>
      <c r="DN70" s="272"/>
      <c r="DO70" s="272"/>
      <c r="DP70" s="272"/>
      <c r="DQ70" s="272"/>
      <c r="DR70" s="272"/>
      <c r="DS70" s="272"/>
    </row>
    <row r="71" spans="1:127">
      <c r="A71" s="595"/>
      <c r="B71" s="759">
        <v>2</v>
      </c>
      <c r="C71" s="760"/>
      <c r="D71" s="760"/>
      <c r="E71" s="559">
        <v>1</v>
      </c>
      <c r="F71" s="574"/>
      <c r="G71" s="574"/>
      <c r="H71" s="575"/>
      <c r="I71" s="732"/>
      <c r="J71" s="576"/>
      <c r="K71" s="560"/>
      <c r="L71" s="576"/>
      <c r="M71" s="272"/>
      <c r="N71" s="272"/>
      <c r="O71" s="272"/>
      <c r="P71" s="556"/>
      <c r="Q71" s="557"/>
      <c r="R71" s="556"/>
      <c r="S71" s="556"/>
      <c r="T71" s="556"/>
      <c r="U71" s="594"/>
      <c r="V71" s="272"/>
      <c r="W71" s="272"/>
      <c r="X71" s="272"/>
      <c r="Y71" s="272"/>
      <c r="Z71" s="272"/>
      <c r="AA71" s="272"/>
      <c r="AB71" s="272"/>
      <c r="AC71" s="445"/>
      <c r="AD71" s="272"/>
      <c r="AE71" s="272"/>
      <c r="AF71" s="272"/>
      <c r="AG71" s="272"/>
      <c r="AH71" s="272"/>
      <c r="AI71" s="272"/>
      <c r="AJ71" s="272"/>
      <c r="AK71" s="272"/>
      <c r="AL71" s="272"/>
      <c r="AM71" s="272"/>
      <c r="AN71" s="272"/>
      <c r="AO71" s="445"/>
      <c r="AP71" s="272"/>
      <c r="AQ71" s="272"/>
      <c r="AR71" s="272"/>
      <c r="AS71" s="272"/>
      <c r="AT71" s="272"/>
      <c r="AU71" s="272"/>
      <c r="AV71" s="272"/>
      <c r="AW71" s="272"/>
      <c r="AX71" s="272"/>
      <c r="AY71" s="272"/>
      <c r="AZ71" s="272"/>
      <c r="BA71" s="445"/>
      <c r="BB71" s="272"/>
      <c r="BC71" s="272"/>
      <c r="BD71" s="272"/>
      <c r="BE71" s="272"/>
      <c r="BF71" s="272"/>
      <c r="BG71" s="272"/>
      <c r="BH71" s="272"/>
      <c r="BI71" s="272"/>
      <c r="BJ71" s="272"/>
      <c r="BK71" s="272"/>
      <c r="BL71" s="272"/>
      <c r="BM71" s="445"/>
      <c r="BN71" s="272"/>
      <c r="BO71" s="272"/>
      <c r="BP71" s="272"/>
      <c r="BQ71" s="272"/>
      <c r="BR71" s="272"/>
      <c r="BS71" s="272"/>
      <c r="BT71" s="272"/>
      <c r="BU71" s="272"/>
      <c r="BV71" s="272"/>
      <c r="BW71" s="272"/>
      <c r="BX71" s="272"/>
      <c r="BY71" s="445"/>
      <c r="BZ71" s="272"/>
      <c r="CA71" s="272"/>
      <c r="CB71" s="272"/>
      <c r="CC71" s="272"/>
      <c r="CD71" s="272"/>
      <c r="CE71" s="272"/>
      <c r="CF71" s="272"/>
      <c r="CG71" s="272"/>
      <c r="CH71" s="272"/>
      <c r="CI71" s="272"/>
      <c r="CJ71" s="272"/>
      <c r="CK71" s="445"/>
      <c r="CL71" s="272"/>
      <c r="CM71" s="272"/>
      <c r="CN71" s="272"/>
      <c r="CO71" s="272"/>
      <c r="CP71" s="272"/>
      <c r="CQ71" s="272"/>
      <c r="CR71" s="272"/>
      <c r="CS71" s="272"/>
      <c r="CT71" s="272"/>
      <c r="CU71" s="272"/>
      <c r="CV71" s="272"/>
      <c r="CW71" s="445"/>
      <c r="CX71" s="272"/>
      <c r="CY71" s="272"/>
      <c r="CZ71" s="272"/>
      <c r="DA71" s="272"/>
      <c r="DB71" s="272"/>
      <c r="DC71" s="272"/>
      <c r="DD71" s="272"/>
      <c r="DE71" s="272"/>
      <c r="DF71" s="272"/>
      <c r="DG71" s="272"/>
      <c r="DH71" s="272"/>
      <c r="DI71" s="445"/>
      <c r="DJ71" s="272"/>
      <c r="DK71" s="272"/>
      <c r="DL71" s="272"/>
      <c r="DM71" s="272"/>
      <c r="DN71" s="272"/>
      <c r="DO71" s="272"/>
      <c r="DP71" s="272"/>
      <c r="DQ71" s="272"/>
      <c r="DR71" s="272"/>
      <c r="DS71" s="272"/>
    </row>
    <row r="72" spans="1:127">
      <c r="A72" s="595"/>
      <c r="B72" s="759"/>
      <c r="C72" s="760"/>
      <c r="D72" s="760"/>
      <c r="E72" s="559">
        <v>2</v>
      </c>
      <c r="F72" s="574"/>
      <c r="G72" s="574"/>
      <c r="H72" s="575"/>
      <c r="I72" s="732"/>
      <c r="J72" s="576"/>
      <c r="K72" s="560"/>
      <c r="L72" s="576"/>
      <c r="M72" s="272"/>
      <c r="N72" s="272"/>
      <c r="O72" s="272"/>
      <c r="P72" s="556"/>
      <c r="Q72" s="557"/>
      <c r="R72" s="556"/>
      <c r="S72" s="556"/>
      <c r="T72" s="556"/>
      <c r="U72" s="594"/>
      <c r="V72" s="272"/>
      <c r="W72" s="272"/>
      <c r="X72" s="272"/>
      <c r="Y72" s="272"/>
      <c r="Z72" s="272"/>
      <c r="AA72" s="272"/>
      <c r="AB72" s="272"/>
      <c r="AC72" s="445"/>
      <c r="AD72" s="272"/>
      <c r="AE72" s="272"/>
      <c r="AF72" s="272"/>
      <c r="AG72" s="272"/>
      <c r="AH72" s="272"/>
      <c r="AI72" s="272"/>
      <c r="AJ72" s="272"/>
      <c r="AK72" s="272"/>
      <c r="AL72" s="272"/>
      <c r="AM72" s="272"/>
      <c r="AN72" s="272"/>
      <c r="AO72" s="445"/>
      <c r="AP72" s="272"/>
      <c r="AQ72" s="272"/>
      <c r="AR72" s="272"/>
      <c r="AS72" s="272"/>
      <c r="AT72" s="272"/>
      <c r="AU72" s="272"/>
      <c r="AV72" s="272"/>
      <c r="AW72" s="272"/>
      <c r="AX72" s="272"/>
      <c r="AY72" s="272"/>
      <c r="AZ72" s="272"/>
      <c r="BA72" s="445"/>
      <c r="BB72" s="272"/>
      <c r="BC72" s="272"/>
      <c r="BD72" s="272"/>
      <c r="BE72" s="272"/>
      <c r="BF72" s="272"/>
      <c r="BG72" s="272"/>
      <c r="BH72" s="272"/>
      <c r="BI72" s="272"/>
      <c r="BJ72" s="272"/>
      <c r="BK72" s="272"/>
      <c r="BL72" s="272"/>
      <c r="BM72" s="445"/>
      <c r="BN72" s="272"/>
      <c r="BO72" s="272"/>
      <c r="BP72" s="272"/>
      <c r="BQ72" s="272"/>
      <c r="BR72" s="272"/>
      <c r="BS72" s="272"/>
      <c r="BT72" s="272"/>
      <c r="BU72" s="272"/>
      <c r="BV72" s="272"/>
      <c r="BW72" s="272"/>
      <c r="BX72" s="272"/>
      <c r="BY72" s="445"/>
      <c r="BZ72" s="272"/>
      <c r="CA72" s="272"/>
      <c r="CB72" s="272"/>
      <c r="CC72" s="272"/>
      <c r="CD72" s="272"/>
      <c r="CE72" s="272"/>
      <c r="CF72" s="272"/>
      <c r="CG72" s="272"/>
      <c r="CH72" s="272"/>
      <c r="CI72" s="272"/>
      <c r="CJ72" s="272"/>
      <c r="CK72" s="445"/>
      <c r="CL72" s="272"/>
      <c r="CM72" s="272"/>
      <c r="CN72" s="272"/>
      <c r="CO72" s="272"/>
      <c r="CP72" s="272"/>
      <c r="CQ72" s="272"/>
      <c r="CR72" s="272"/>
      <c r="CS72" s="272"/>
      <c r="CT72" s="272"/>
      <c r="CU72" s="272"/>
      <c r="CV72" s="272"/>
      <c r="CW72" s="445"/>
      <c r="CX72" s="272"/>
      <c r="CY72" s="272"/>
      <c r="CZ72" s="272"/>
      <c r="DA72" s="272"/>
      <c r="DB72" s="272"/>
      <c r="DC72" s="272"/>
      <c r="DD72" s="272"/>
      <c r="DE72" s="272"/>
      <c r="DF72" s="272"/>
      <c r="DG72" s="272"/>
      <c r="DH72" s="272"/>
      <c r="DI72" s="445"/>
      <c r="DJ72" s="272"/>
      <c r="DK72" s="272"/>
      <c r="DL72" s="272"/>
      <c r="DM72" s="272"/>
      <c r="DN72" s="272"/>
      <c r="DO72" s="272"/>
      <c r="DP72" s="272"/>
      <c r="DQ72" s="272"/>
      <c r="DR72" s="272"/>
      <c r="DS72" s="272"/>
    </row>
    <row r="73" spans="1:127">
      <c r="A73" s="595"/>
      <c r="B73" s="759"/>
      <c r="C73" s="760"/>
      <c r="D73" s="760"/>
      <c r="E73" s="559">
        <v>3</v>
      </c>
      <c r="F73" s="574"/>
      <c r="G73" s="574"/>
      <c r="H73" s="575"/>
      <c r="I73" s="732"/>
      <c r="J73" s="576"/>
      <c r="K73" s="560"/>
      <c r="L73" s="576"/>
      <c r="M73" s="272"/>
      <c r="N73" s="272"/>
      <c r="O73" s="272"/>
      <c r="P73" s="556"/>
      <c r="Q73" s="557"/>
      <c r="R73" s="556"/>
      <c r="S73" s="556"/>
      <c r="T73" s="556"/>
      <c r="U73" s="594"/>
      <c r="V73" s="272"/>
      <c r="W73" s="272"/>
      <c r="X73" s="272"/>
      <c r="Y73" s="272"/>
      <c r="Z73" s="272"/>
      <c r="AA73" s="272"/>
      <c r="AB73" s="272"/>
      <c r="AC73" s="445"/>
      <c r="AD73" s="272"/>
      <c r="AE73" s="272"/>
      <c r="AF73" s="272"/>
      <c r="AG73" s="272"/>
      <c r="AH73" s="272"/>
      <c r="AI73" s="272"/>
      <c r="AJ73" s="272"/>
      <c r="AK73" s="272"/>
      <c r="AL73" s="272"/>
      <c r="AM73" s="272"/>
      <c r="AN73" s="272"/>
      <c r="AO73" s="445"/>
      <c r="AP73" s="272"/>
      <c r="AQ73" s="272"/>
      <c r="AR73" s="272"/>
      <c r="AS73" s="272"/>
      <c r="AT73" s="272"/>
      <c r="AU73" s="272"/>
      <c r="AV73" s="272"/>
      <c r="AW73" s="272"/>
      <c r="AX73" s="272"/>
      <c r="AY73" s="272"/>
      <c r="AZ73" s="272"/>
      <c r="BA73" s="445"/>
      <c r="BB73" s="272"/>
      <c r="BC73" s="272"/>
      <c r="BD73" s="272"/>
      <c r="BE73" s="272"/>
      <c r="BF73" s="272"/>
      <c r="BG73" s="272"/>
      <c r="BH73" s="272"/>
      <c r="BI73" s="272"/>
      <c r="BJ73" s="272"/>
      <c r="BK73" s="272"/>
      <c r="BL73" s="272"/>
      <c r="BM73" s="445"/>
      <c r="BN73" s="272"/>
      <c r="BO73" s="272"/>
      <c r="BP73" s="272"/>
      <c r="BQ73" s="272"/>
      <c r="BR73" s="272"/>
      <c r="BS73" s="272"/>
      <c r="BT73" s="272"/>
      <c r="BU73" s="272"/>
      <c r="BV73" s="272"/>
      <c r="BW73" s="272"/>
      <c r="BX73" s="272"/>
      <c r="BY73" s="445"/>
      <c r="BZ73" s="272"/>
      <c r="CA73" s="272"/>
      <c r="CB73" s="272"/>
      <c r="CC73" s="272"/>
      <c r="CD73" s="272"/>
      <c r="CE73" s="272"/>
      <c r="CF73" s="272"/>
      <c r="CG73" s="272"/>
      <c r="CH73" s="272"/>
      <c r="CI73" s="272"/>
      <c r="CJ73" s="272"/>
      <c r="CK73" s="445"/>
      <c r="CL73" s="272"/>
      <c r="CM73" s="272"/>
      <c r="CN73" s="272"/>
      <c r="CO73" s="272"/>
      <c r="CP73" s="272"/>
      <c r="CQ73" s="272"/>
      <c r="CR73" s="272"/>
      <c r="CS73" s="272"/>
      <c r="CT73" s="272"/>
      <c r="CU73" s="272"/>
      <c r="CV73" s="272"/>
      <c r="CW73" s="445"/>
      <c r="CX73" s="272"/>
      <c r="CY73" s="272"/>
      <c r="CZ73" s="272"/>
      <c r="DA73" s="272"/>
      <c r="DB73" s="272"/>
      <c r="DC73" s="272"/>
      <c r="DD73" s="272"/>
      <c r="DE73" s="272"/>
      <c r="DF73" s="272"/>
      <c r="DG73" s="272"/>
      <c r="DH73" s="272"/>
      <c r="DI73" s="445"/>
      <c r="DJ73" s="272"/>
      <c r="DK73" s="272"/>
      <c r="DL73" s="272"/>
      <c r="DM73" s="272"/>
      <c r="DN73" s="272"/>
      <c r="DO73" s="272"/>
      <c r="DP73" s="272"/>
      <c r="DQ73" s="272"/>
      <c r="DR73" s="272"/>
      <c r="DS73" s="272"/>
    </row>
    <row r="74" spans="1:127">
      <c r="A74" s="595"/>
      <c r="B74" s="759">
        <v>3</v>
      </c>
      <c r="C74" s="760"/>
      <c r="D74" s="760"/>
      <c r="E74" s="559">
        <v>1</v>
      </c>
      <c r="F74" s="574"/>
      <c r="G74" s="574"/>
      <c r="H74" s="575"/>
      <c r="I74" s="732"/>
      <c r="J74" s="576"/>
      <c r="K74" s="560"/>
      <c r="L74" s="576"/>
      <c r="M74" s="272"/>
      <c r="N74" s="272"/>
      <c r="O74" s="272"/>
      <c r="P74" s="556"/>
      <c r="Q74" s="557"/>
      <c r="R74" s="556"/>
      <c r="S74" s="556"/>
      <c r="T74" s="556"/>
      <c r="U74" s="594"/>
      <c r="V74" s="272"/>
      <c r="W74" s="272"/>
      <c r="X74" s="272"/>
      <c r="Y74" s="272"/>
      <c r="Z74" s="272"/>
      <c r="AA74" s="272"/>
      <c r="AB74" s="272"/>
      <c r="AC74" s="445"/>
      <c r="AD74" s="272"/>
      <c r="AE74" s="272"/>
      <c r="AF74" s="272"/>
      <c r="AG74" s="272"/>
      <c r="AH74" s="272"/>
      <c r="AI74" s="272"/>
      <c r="AJ74" s="272"/>
      <c r="AK74" s="272"/>
      <c r="AL74" s="272"/>
      <c r="AM74" s="272"/>
      <c r="AN74" s="272"/>
      <c r="AO74" s="445"/>
      <c r="AP74" s="272"/>
      <c r="AQ74" s="272"/>
      <c r="AR74" s="272"/>
      <c r="AS74" s="272"/>
      <c r="AT74" s="272"/>
      <c r="AU74" s="272"/>
      <c r="AV74" s="272"/>
      <c r="AW74" s="272"/>
      <c r="AX74" s="272"/>
      <c r="AY74" s="272"/>
      <c r="AZ74" s="272"/>
      <c r="BA74" s="445"/>
      <c r="BB74" s="272"/>
      <c r="BC74" s="272"/>
      <c r="BD74" s="272"/>
      <c r="BE74" s="272"/>
      <c r="BF74" s="272"/>
      <c r="BG74" s="272"/>
      <c r="BH74" s="272"/>
      <c r="BI74" s="272"/>
      <c r="BJ74" s="272"/>
      <c r="BK74" s="272"/>
      <c r="BL74" s="272"/>
      <c r="BM74" s="445"/>
      <c r="BN74" s="272"/>
      <c r="BO74" s="272"/>
      <c r="BP74" s="272"/>
      <c r="BQ74" s="272"/>
      <c r="BR74" s="272"/>
      <c r="BS74" s="272"/>
      <c r="BT74" s="272"/>
      <c r="BU74" s="272"/>
      <c r="BV74" s="272"/>
      <c r="BW74" s="272"/>
      <c r="BX74" s="272"/>
      <c r="BY74" s="445"/>
      <c r="BZ74" s="272"/>
      <c r="CA74" s="272"/>
      <c r="CB74" s="272"/>
      <c r="CC74" s="272"/>
      <c r="CD74" s="272"/>
      <c r="CE74" s="272"/>
      <c r="CF74" s="272"/>
      <c r="CG74" s="272"/>
      <c r="CH74" s="272"/>
      <c r="CI74" s="272"/>
      <c r="CJ74" s="272"/>
      <c r="CK74" s="445"/>
      <c r="CL74" s="272"/>
      <c r="CM74" s="272"/>
      <c r="CN74" s="272"/>
      <c r="CO74" s="272"/>
      <c r="CP74" s="272"/>
      <c r="CQ74" s="272"/>
      <c r="CR74" s="272"/>
      <c r="CS74" s="272"/>
      <c r="CT74" s="272"/>
      <c r="CU74" s="272"/>
      <c r="CV74" s="272"/>
      <c r="CW74" s="445"/>
      <c r="CX74" s="272"/>
      <c r="CY74" s="272"/>
      <c r="CZ74" s="272"/>
      <c r="DA74" s="272"/>
      <c r="DB74" s="272"/>
      <c r="DC74" s="272"/>
      <c r="DD74" s="272"/>
      <c r="DE74" s="272"/>
      <c r="DF74" s="272"/>
      <c r="DG74" s="272"/>
      <c r="DH74" s="272"/>
      <c r="DI74" s="445"/>
      <c r="DJ74" s="272"/>
      <c r="DK74" s="272"/>
      <c r="DL74" s="272"/>
      <c r="DM74" s="272"/>
      <c r="DN74" s="272"/>
      <c r="DO74" s="272"/>
      <c r="DP74" s="272"/>
      <c r="DQ74" s="272"/>
      <c r="DR74" s="272"/>
      <c r="DS74" s="272"/>
    </row>
    <row r="75" spans="1:127">
      <c r="A75" s="595"/>
      <c r="B75" s="759"/>
      <c r="C75" s="760"/>
      <c r="D75" s="760"/>
      <c r="E75" s="559">
        <v>2</v>
      </c>
      <c r="F75" s="574"/>
      <c r="G75" s="574"/>
      <c r="H75" s="575"/>
      <c r="I75" s="732"/>
      <c r="J75" s="576"/>
      <c r="K75" s="560"/>
      <c r="L75" s="576"/>
      <c r="M75" s="272"/>
      <c r="N75" s="272"/>
      <c r="O75" s="272"/>
      <c r="P75" s="556"/>
      <c r="Q75" s="557"/>
      <c r="R75" s="556"/>
      <c r="S75" s="556"/>
      <c r="T75" s="556"/>
      <c r="U75" s="594"/>
      <c r="V75" s="272"/>
      <c r="W75" s="272"/>
      <c r="X75" s="272"/>
      <c r="Y75" s="272"/>
      <c r="Z75" s="272"/>
      <c r="AA75" s="272"/>
      <c r="AB75" s="272"/>
      <c r="AC75" s="445"/>
      <c r="AD75" s="272"/>
      <c r="AE75" s="272"/>
      <c r="AF75" s="272"/>
      <c r="AG75" s="272"/>
      <c r="AH75" s="272"/>
      <c r="AI75" s="272"/>
      <c r="AJ75" s="272"/>
      <c r="AK75" s="272"/>
      <c r="AL75" s="272"/>
      <c r="AM75" s="272"/>
      <c r="AN75" s="272"/>
      <c r="AO75" s="445"/>
      <c r="AP75" s="272"/>
      <c r="AQ75" s="272"/>
      <c r="AR75" s="272"/>
      <c r="AS75" s="272"/>
      <c r="AT75" s="272"/>
      <c r="AU75" s="272"/>
      <c r="AV75" s="272"/>
      <c r="AW75" s="272"/>
      <c r="AX75" s="272"/>
      <c r="AY75" s="272"/>
      <c r="AZ75" s="272"/>
      <c r="BA75" s="445"/>
      <c r="BB75" s="272"/>
      <c r="BC75" s="272"/>
      <c r="BD75" s="272"/>
      <c r="BE75" s="272"/>
      <c r="BF75" s="272"/>
      <c r="BG75" s="272"/>
      <c r="BH75" s="272"/>
      <c r="BI75" s="272"/>
      <c r="BJ75" s="272"/>
      <c r="BK75" s="272"/>
      <c r="BL75" s="272"/>
      <c r="BM75" s="445"/>
      <c r="BN75" s="272"/>
      <c r="BO75" s="272"/>
      <c r="BP75" s="272"/>
      <c r="BQ75" s="272"/>
      <c r="BR75" s="272"/>
      <c r="BS75" s="272"/>
      <c r="BT75" s="272"/>
      <c r="BU75" s="272"/>
      <c r="BV75" s="272"/>
      <c r="BW75" s="272"/>
      <c r="BX75" s="272"/>
      <c r="BY75" s="445"/>
      <c r="BZ75" s="272"/>
      <c r="CA75" s="272"/>
      <c r="CB75" s="272"/>
      <c r="CC75" s="272"/>
      <c r="CD75" s="272"/>
      <c r="CE75" s="272"/>
      <c r="CF75" s="272"/>
      <c r="CG75" s="272"/>
      <c r="CH75" s="272"/>
      <c r="CI75" s="272"/>
      <c r="CJ75" s="272"/>
      <c r="CK75" s="445"/>
      <c r="CL75" s="272"/>
      <c r="CM75" s="272"/>
      <c r="CN75" s="272"/>
      <c r="CO75" s="272"/>
      <c r="CP75" s="272"/>
      <c r="CQ75" s="272"/>
      <c r="CR75" s="272"/>
      <c r="CS75" s="272"/>
      <c r="CT75" s="272"/>
      <c r="CU75" s="272"/>
      <c r="CV75" s="272"/>
      <c r="CW75" s="445"/>
      <c r="CX75" s="272"/>
      <c r="CY75" s="272"/>
      <c r="CZ75" s="272"/>
      <c r="DA75" s="272"/>
      <c r="DB75" s="272"/>
      <c r="DC75" s="272"/>
      <c r="DD75" s="272"/>
      <c r="DE75" s="272"/>
      <c r="DF75" s="272"/>
      <c r="DG75" s="272"/>
      <c r="DH75" s="272"/>
      <c r="DI75" s="445"/>
      <c r="DJ75" s="272"/>
      <c r="DK75" s="272"/>
      <c r="DL75" s="272"/>
      <c r="DM75" s="272"/>
      <c r="DN75" s="272"/>
      <c r="DO75" s="272"/>
      <c r="DP75" s="272"/>
      <c r="DQ75" s="272"/>
      <c r="DR75" s="272"/>
      <c r="DS75" s="272"/>
    </row>
    <row r="76" spans="1:127">
      <c r="A76" s="595"/>
      <c r="B76" s="759"/>
      <c r="C76" s="760"/>
      <c r="D76" s="760"/>
      <c r="E76" s="559">
        <v>3</v>
      </c>
      <c r="F76" s="574"/>
      <c r="G76" s="574"/>
      <c r="H76" s="575"/>
      <c r="I76" s="732"/>
      <c r="J76" s="576"/>
      <c r="K76" s="560"/>
      <c r="L76" s="576"/>
      <c r="M76" s="272"/>
      <c r="N76" s="272"/>
      <c r="O76" s="272"/>
      <c r="P76" s="556"/>
      <c r="Q76" s="557"/>
      <c r="R76" s="556"/>
      <c r="S76" s="556"/>
      <c r="T76" s="556"/>
      <c r="U76" s="594"/>
      <c r="V76" s="272"/>
      <c r="W76" s="272"/>
      <c r="X76" s="272"/>
      <c r="Y76" s="272"/>
      <c r="Z76" s="272"/>
      <c r="AA76" s="272"/>
      <c r="AB76" s="272"/>
      <c r="AC76" s="445"/>
      <c r="AD76" s="272"/>
      <c r="AE76" s="272"/>
      <c r="AF76" s="272"/>
      <c r="AG76" s="272"/>
      <c r="AH76" s="272"/>
      <c r="AI76" s="272"/>
      <c r="AJ76" s="272"/>
      <c r="AK76" s="272"/>
      <c r="AL76" s="272"/>
      <c r="AM76" s="272"/>
      <c r="AN76" s="272"/>
      <c r="AO76" s="445"/>
      <c r="AP76" s="272"/>
      <c r="AQ76" s="272"/>
      <c r="AR76" s="272"/>
      <c r="AS76" s="272"/>
      <c r="AT76" s="272"/>
      <c r="AU76" s="272"/>
      <c r="AV76" s="272"/>
      <c r="AW76" s="272"/>
      <c r="AX76" s="272"/>
      <c r="AY76" s="272"/>
      <c r="AZ76" s="272"/>
      <c r="BA76" s="445"/>
      <c r="BB76" s="272"/>
      <c r="BC76" s="272"/>
      <c r="BD76" s="272"/>
      <c r="BE76" s="272"/>
      <c r="BF76" s="272"/>
      <c r="BG76" s="272"/>
      <c r="BH76" s="272"/>
      <c r="BI76" s="272"/>
      <c r="BJ76" s="272"/>
      <c r="BK76" s="272"/>
      <c r="BL76" s="272"/>
      <c r="BM76" s="445"/>
      <c r="BN76" s="272"/>
      <c r="BO76" s="272"/>
      <c r="BP76" s="272"/>
      <c r="BQ76" s="272"/>
      <c r="BR76" s="272"/>
      <c r="BS76" s="272"/>
      <c r="BT76" s="272"/>
      <c r="BU76" s="272"/>
      <c r="BV76" s="272"/>
      <c r="BW76" s="272"/>
      <c r="BX76" s="272"/>
      <c r="BY76" s="445"/>
      <c r="BZ76" s="272"/>
      <c r="CA76" s="272"/>
      <c r="CB76" s="272"/>
      <c r="CC76" s="272"/>
      <c r="CD76" s="272"/>
      <c r="CE76" s="272"/>
      <c r="CF76" s="272"/>
      <c r="CG76" s="272"/>
      <c r="CH76" s="272"/>
      <c r="CI76" s="272"/>
      <c r="CJ76" s="272"/>
      <c r="CK76" s="445"/>
      <c r="CL76" s="272"/>
      <c r="CM76" s="272"/>
      <c r="CN76" s="272"/>
      <c r="CO76" s="272"/>
      <c r="CP76" s="272"/>
      <c r="CQ76" s="272"/>
      <c r="CR76" s="272"/>
      <c r="CS76" s="272"/>
      <c r="CT76" s="272"/>
      <c r="CU76" s="272"/>
      <c r="CV76" s="272"/>
      <c r="CW76" s="445"/>
      <c r="CX76" s="272"/>
      <c r="CY76" s="272"/>
      <c r="CZ76" s="272"/>
      <c r="DA76" s="272"/>
      <c r="DB76" s="272"/>
      <c r="DC76" s="272"/>
      <c r="DD76" s="272"/>
      <c r="DE76" s="272"/>
      <c r="DF76" s="272"/>
      <c r="DG76" s="272"/>
      <c r="DH76" s="272"/>
      <c r="DI76" s="445"/>
      <c r="DJ76" s="272"/>
      <c r="DK76" s="272"/>
      <c r="DL76" s="272"/>
      <c r="DM76" s="272"/>
      <c r="DN76" s="272"/>
      <c r="DO76" s="272"/>
      <c r="DP76" s="272"/>
      <c r="DQ76" s="272"/>
      <c r="DR76" s="272"/>
      <c r="DS76" s="272"/>
    </row>
    <row r="77" spans="1:127">
      <c r="A77" s="595"/>
      <c r="B77" s="759">
        <v>4</v>
      </c>
      <c r="C77" s="760"/>
      <c r="D77" s="760"/>
      <c r="E77" s="559">
        <v>1</v>
      </c>
      <c r="F77" s="574"/>
      <c r="G77" s="574"/>
      <c r="H77" s="575"/>
      <c r="I77" s="732"/>
      <c r="J77" s="576"/>
      <c r="K77" s="560"/>
      <c r="L77" s="576"/>
      <c r="M77" s="272"/>
      <c r="N77" s="272"/>
      <c r="O77" s="272"/>
      <c r="P77" s="556"/>
      <c r="Q77" s="557"/>
      <c r="R77" s="556"/>
      <c r="S77" s="556"/>
      <c r="T77" s="556"/>
      <c r="U77" s="594"/>
      <c r="V77" s="272"/>
      <c r="W77" s="272"/>
      <c r="X77" s="272"/>
      <c r="Y77" s="272"/>
      <c r="Z77" s="272"/>
      <c r="AA77" s="272"/>
      <c r="AB77" s="272"/>
      <c r="AC77" s="445"/>
      <c r="AD77" s="272"/>
      <c r="AE77" s="272"/>
      <c r="AF77" s="272"/>
      <c r="AG77" s="272"/>
      <c r="AH77" s="272"/>
      <c r="AI77" s="272"/>
      <c r="AJ77" s="272"/>
      <c r="AK77" s="272"/>
      <c r="AL77" s="272"/>
      <c r="AM77" s="272"/>
      <c r="AN77" s="272"/>
      <c r="AO77" s="445"/>
      <c r="AP77" s="272"/>
      <c r="AQ77" s="272"/>
      <c r="AR77" s="272"/>
      <c r="AS77" s="272"/>
      <c r="AT77" s="272"/>
      <c r="AU77" s="272"/>
      <c r="AV77" s="272"/>
      <c r="AW77" s="272"/>
      <c r="AX77" s="272"/>
      <c r="AY77" s="272"/>
      <c r="AZ77" s="272"/>
      <c r="BA77" s="445"/>
      <c r="BB77" s="272"/>
      <c r="BC77" s="272"/>
      <c r="BD77" s="272"/>
      <c r="BE77" s="272"/>
      <c r="BF77" s="272"/>
      <c r="BG77" s="272"/>
      <c r="BH77" s="272"/>
      <c r="BI77" s="272"/>
      <c r="BJ77" s="272"/>
      <c r="BK77" s="272"/>
      <c r="BL77" s="272"/>
      <c r="BM77" s="445"/>
      <c r="BN77" s="272"/>
      <c r="BO77" s="272"/>
      <c r="BP77" s="272"/>
      <c r="BQ77" s="272"/>
      <c r="BR77" s="272"/>
      <c r="BS77" s="272"/>
      <c r="BT77" s="272"/>
      <c r="BU77" s="272"/>
      <c r="BV77" s="272"/>
      <c r="BW77" s="272"/>
      <c r="BX77" s="272"/>
      <c r="BY77" s="445"/>
      <c r="BZ77" s="272"/>
      <c r="CA77" s="272"/>
      <c r="CB77" s="272"/>
      <c r="CC77" s="272"/>
      <c r="CD77" s="272"/>
      <c r="CE77" s="272"/>
      <c r="CF77" s="272"/>
      <c r="CG77" s="272"/>
      <c r="CH77" s="272"/>
      <c r="CI77" s="272"/>
      <c r="CJ77" s="272"/>
      <c r="CK77" s="445"/>
      <c r="CL77" s="272"/>
      <c r="CM77" s="272"/>
      <c r="CN77" s="272"/>
      <c r="CO77" s="272"/>
      <c r="CP77" s="272"/>
      <c r="CQ77" s="272"/>
      <c r="CR77" s="272"/>
      <c r="CS77" s="272"/>
      <c r="CT77" s="272"/>
      <c r="CU77" s="272"/>
      <c r="CV77" s="272"/>
      <c r="CW77" s="445"/>
      <c r="CX77" s="272"/>
      <c r="CY77" s="272"/>
      <c r="CZ77" s="272"/>
      <c r="DA77" s="272"/>
      <c r="DB77" s="272"/>
      <c r="DC77" s="272"/>
      <c r="DD77" s="272"/>
      <c r="DE77" s="272"/>
      <c r="DF77" s="272"/>
      <c r="DG77" s="272"/>
      <c r="DH77" s="272"/>
      <c r="DI77" s="445"/>
      <c r="DJ77" s="272"/>
      <c r="DK77" s="272"/>
      <c r="DL77" s="272"/>
      <c r="DM77" s="272"/>
      <c r="DN77" s="272"/>
      <c r="DO77" s="272"/>
      <c r="DP77" s="272"/>
      <c r="DQ77" s="272"/>
      <c r="DR77" s="272"/>
      <c r="DS77" s="272"/>
    </row>
    <row r="78" spans="1:127">
      <c r="A78" s="595"/>
      <c r="B78" s="759"/>
      <c r="C78" s="760"/>
      <c r="D78" s="760"/>
      <c r="E78" s="559">
        <v>2</v>
      </c>
      <c r="F78" s="574"/>
      <c r="G78" s="574"/>
      <c r="H78" s="575"/>
      <c r="I78" s="732"/>
      <c r="J78" s="576"/>
      <c r="K78" s="560"/>
      <c r="L78" s="576"/>
      <c r="M78" s="272"/>
      <c r="N78" s="272"/>
      <c r="O78" s="272"/>
      <c r="P78" s="556"/>
      <c r="Q78" s="557"/>
      <c r="R78" s="556"/>
      <c r="S78" s="556"/>
      <c r="T78" s="556"/>
      <c r="U78" s="594"/>
      <c r="V78" s="272"/>
      <c r="W78" s="272"/>
      <c r="X78" s="272"/>
      <c r="Y78" s="272"/>
      <c r="Z78" s="272"/>
      <c r="AA78" s="272"/>
      <c r="AB78" s="272"/>
      <c r="AC78" s="445"/>
      <c r="AD78" s="272"/>
      <c r="AE78" s="272"/>
      <c r="AF78" s="272"/>
      <c r="AG78" s="272"/>
      <c r="AH78" s="272"/>
      <c r="AI78" s="272"/>
      <c r="AJ78" s="272"/>
      <c r="AK78" s="272"/>
      <c r="AL78" s="272"/>
      <c r="AM78" s="272"/>
      <c r="AN78" s="272"/>
      <c r="AO78" s="445"/>
      <c r="AP78" s="272"/>
      <c r="AQ78" s="272"/>
      <c r="AR78" s="272"/>
      <c r="AS78" s="272"/>
      <c r="AT78" s="272"/>
      <c r="AU78" s="272"/>
      <c r="AV78" s="272"/>
      <c r="AW78" s="272"/>
      <c r="AX78" s="272"/>
      <c r="AY78" s="272"/>
      <c r="AZ78" s="272"/>
      <c r="BA78" s="445"/>
      <c r="BB78" s="272"/>
      <c r="BC78" s="272"/>
      <c r="BD78" s="272"/>
      <c r="BE78" s="272"/>
      <c r="BF78" s="272"/>
      <c r="BG78" s="272"/>
      <c r="BH78" s="272"/>
      <c r="BI78" s="272"/>
      <c r="BJ78" s="272"/>
      <c r="BK78" s="272"/>
      <c r="BL78" s="272"/>
      <c r="BM78" s="445"/>
      <c r="BN78" s="272"/>
      <c r="BO78" s="272"/>
      <c r="BP78" s="272"/>
      <c r="BQ78" s="272"/>
      <c r="BR78" s="272"/>
      <c r="BS78" s="272"/>
      <c r="BT78" s="272"/>
      <c r="BU78" s="272"/>
      <c r="BV78" s="272"/>
      <c r="BW78" s="272"/>
      <c r="BX78" s="272"/>
      <c r="BY78" s="445"/>
      <c r="BZ78" s="272"/>
      <c r="CA78" s="272"/>
      <c r="CB78" s="272"/>
      <c r="CC78" s="272"/>
      <c r="CD78" s="272"/>
      <c r="CE78" s="272"/>
      <c r="CF78" s="272"/>
      <c r="CG78" s="272"/>
      <c r="CH78" s="272"/>
      <c r="CI78" s="272"/>
      <c r="CJ78" s="272"/>
      <c r="CK78" s="445"/>
      <c r="CL78" s="272"/>
      <c r="CM78" s="272"/>
      <c r="CN78" s="272"/>
      <c r="CO78" s="272"/>
      <c r="CP78" s="272"/>
      <c r="CQ78" s="272"/>
      <c r="CR78" s="272"/>
      <c r="CS78" s="272"/>
      <c r="CT78" s="272"/>
      <c r="CU78" s="272"/>
      <c r="CV78" s="272"/>
      <c r="CW78" s="445"/>
      <c r="CX78" s="272"/>
      <c r="CY78" s="272"/>
      <c r="CZ78" s="272"/>
      <c r="DA78" s="272"/>
      <c r="DB78" s="272"/>
      <c r="DC78" s="272"/>
      <c r="DD78" s="272"/>
      <c r="DE78" s="272"/>
      <c r="DF78" s="272"/>
      <c r="DG78" s="272"/>
      <c r="DH78" s="272"/>
      <c r="DI78" s="445"/>
      <c r="DJ78" s="272"/>
      <c r="DK78" s="272"/>
      <c r="DL78" s="272"/>
      <c r="DM78" s="272"/>
      <c r="DN78" s="272"/>
      <c r="DO78" s="272"/>
      <c r="DP78" s="272"/>
      <c r="DQ78" s="272"/>
      <c r="DR78" s="272"/>
      <c r="DS78" s="272"/>
    </row>
    <row r="79" spans="1:127">
      <c r="A79" s="595"/>
      <c r="B79" s="759"/>
      <c r="C79" s="760"/>
      <c r="D79" s="760"/>
      <c r="E79" s="559">
        <v>3</v>
      </c>
      <c r="F79" s="574"/>
      <c r="G79" s="574"/>
      <c r="H79" s="575"/>
      <c r="I79" s="732"/>
      <c r="J79" s="576"/>
      <c r="K79" s="560"/>
      <c r="L79" s="576"/>
      <c r="M79" s="272"/>
      <c r="N79" s="272"/>
      <c r="O79" s="272"/>
      <c r="P79" s="556"/>
      <c r="Q79" s="557"/>
      <c r="R79" s="556"/>
      <c r="S79" s="556"/>
      <c r="T79" s="556"/>
      <c r="U79" s="594"/>
      <c r="V79" s="272"/>
      <c r="W79" s="272"/>
      <c r="X79" s="272"/>
      <c r="Y79" s="272"/>
      <c r="Z79" s="272"/>
      <c r="AA79" s="272"/>
      <c r="AB79" s="272"/>
      <c r="AC79" s="445"/>
      <c r="AD79" s="272"/>
      <c r="AE79" s="272"/>
      <c r="AF79" s="272"/>
      <c r="AG79" s="272"/>
      <c r="AH79" s="272"/>
      <c r="AI79" s="272"/>
      <c r="AJ79" s="272"/>
      <c r="AK79" s="272"/>
      <c r="AL79" s="272"/>
      <c r="AM79" s="272"/>
      <c r="AN79" s="272"/>
      <c r="AO79" s="445"/>
      <c r="AP79" s="272"/>
      <c r="AQ79" s="272"/>
      <c r="AR79" s="272"/>
      <c r="AS79" s="272"/>
      <c r="AT79" s="272"/>
      <c r="AU79" s="272"/>
      <c r="AV79" s="272"/>
      <c r="AW79" s="272"/>
      <c r="AX79" s="272"/>
      <c r="AY79" s="272"/>
      <c r="AZ79" s="272"/>
      <c r="BA79" s="445"/>
      <c r="BB79" s="272"/>
      <c r="BC79" s="272"/>
      <c r="BD79" s="272"/>
      <c r="BE79" s="272"/>
      <c r="BF79" s="272"/>
      <c r="BG79" s="272"/>
      <c r="BH79" s="272"/>
      <c r="BI79" s="272"/>
      <c r="BJ79" s="272"/>
      <c r="BK79" s="272"/>
      <c r="BL79" s="272"/>
      <c r="BM79" s="445"/>
      <c r="BN79" s="272"/>
      <c r="BO79" s="272"/>
      <c r="BP79" s="272"/>
      <c r="BQ79" s="272"/>
      <c r="BR79" s="272"/>
      <c r="BS79" s="272"/>
      <c r="BT79" s="272"/>
      <c r="BU79" s="272"/>
      <c r="BV79" s="272"/>
      <c r="BW79" s="272"/>
      <c r="BX79" s="272"/>
      <c r="BY79" s="445"/>
      <c r="BZ79" s="272"/>
      <c r="CA79" s="272"/>
      <c r="CB79" s="272"/>
      <c r="CC79" s="272"/>
      <c r="CD79" s="272"/>
      <c r="CE79" s="272"/>
      <c r="CF79" s="272"/>
      <c r="CG79" s="272"/>
      <c r="CH79" s="272"/>
      <c r="CI79" s="272"/>
      <c r="CJ79" s="272"/>
      <c r="CK79" s="445"/>
      <c r="CL79" s="272"/>
      <c r="CM79" s="272"/>
      <c r="CN79" s="272"/>
      <c r="CO79" s="272"/>
      <c r="CP79" s="272"/>
      <c r="CQ79" s="272"/>
      <c r="CR79" s="272"/>
      <c r="CS79" s="272"/>
      <c r="CT79" s="272"/>
      <c r="CU79" s="272"/>
      <c r="CV79" s="272"/>
      <c r="CW79" s="445"/>
      <c r="CX79" s="272"/>
      <c r="CY79" s="272"/>
      <c r="CZ79" s="272"/>
      <c r="DA79" s="272"/>
      <c r="DB79" s="272"/>
      <c r="DC79" s="272"/>
      <c r="DD79" s="272"/>
      <c r="DE79" s="272"/>
      <c r="DF79" s="272"/>
      <c r="DG79" s="272"/>
      <c r="DH79" s="272"/>
      <c r="DI79" s="445"/>
      <c r="DJ79" s="272"/>
      <c r="DK79" s="272"/>
      <c r="DL79" s="272"/>
      <c r="DM79" s="272"/>
      <c r="DN79" s="272"/>
      <c r="DO79" s="272"/>
      <c r="DP79" s="272"/>
      <c r="DQ79" s="272"/>
      <c r="DR79" s="272"/>
      <c r="DS79" s="272"/>
    </row>
    <row r="80" spans="1:127">
      <c r="A80" s="595"/>
      <c r="B80" s="759">
        <v>5</v>
      </c>
      <c r="C80" s="760"/>
      <c r="D80" s="760"/>
      <c r="E80" s="559">
        <v>1</v>
      </c>
      <c r="F80" s="574"/>
      <c r="G80" s="574"/>
      <c r="H80" s="575"/>
      <c r="I80" s="732"/>
      <c r="J80" s="576"/>
      <c r="K80" s="560"/>
      <c r="L80" s="576"/>
      <c r="M80" s="272"/>
      <c r="N80" s="272"/>
      <c r="O80" s="272"/>
      <c r="P80" s="556"/>
      <c r="Q80" s="557"/>
      <c r="R80" s="556"/>
      <c r="S80" s="556"/>
      <c r="T80" s="556"/>
      <c r="U80" s="594"/>
      <c r="V80" s="272"/>
      <c r="W80" s="272"/>
      <c r="X80" s="272"/>
      <c r="Y80" s="272"/>
      <c r="Z80" s="272"/>
      <c r="AA80" s="272"/>
      <c r="AB80" s="272"/>
      <c r="AC80" s="445"/>
      <c r="AD80" s="272"/>
      <c r="AE80" s="272"/>
      <c r="AF80" s="272"/>
      <c r="AG80" s="272"/>
      <c r="AH80" s="272"/>
      <c r="AI80" s="272"/>
      <c r="AJ80" s="272"/>
      <c r="AK80" s="272"/>
      <c r="AL80" s="272"/>
      <c r="AM80" s="272"/>
      <c r="AN80" s="272"/>
      <c r="AO80" s="445"/>
      <c r="AP80" s="272"/>
      <c r="AQ80" s="272"/>
      <c r="AR80" s="272"/>
      <c r="AS80" s="272"/>
      <c r="AT80" s="272"/>
      <c r="AU80" s="272"/>
      <c r="AV80" s="272"/>
      <c r="AW80" s="272"/>
      <c r="AX80" s="272"/>
      <c r="AY80" s="272"/>
      <c r="AZ80" s="272"/>
      <c r="BA80" s="445"/>
      <c r="BB80" s="272"/>
      <c r="BC80" s="272"/>
      <c r="BD80" s="272"/>
      <c r="BE80" s="272"/>
      <c r="BF80" s="272"/>
      <c r="BG80" s="272"/>
      <c r="BH80" s="272"/>
      <c r="BI80" s="272"/>
      <c r="BJ80" s="272"/>
      <c r="BK80" s="272"/>
      <c r="BL80" s="272"/>
      <c r="BM80" s="445"/>
      <c r="BN80" s="272"/>
      <c r="BO80" s="272"/>
      <c r="BP80" s="272"/>
      <c r="BQ80" s="272"/>
      <c r="BR80" s="272"/>
      <c r="BS80" s="272"/>
      <c r="BT80" s="272"/>
      <c r="BU80" s="272"/>
      <c r="BV80" s="272"/>
      <c r="BW80" s="272"/>
      <c r="BX80" s="272"/>
      <c r="BY80" s="445"/>
      <c r="BZ80" s="272"/>
      <c r="CA80" s="272"/>
      <c r="CB80" s="272"/>
      <c r="CC80" s="272"/>
      <c r="CD80" s="272"/>
      <c r="CE80" s="272"/>
      <c r="CF80" s="272"/>
      <c r="CG80" s="272"/>
      <c r="CH80" s="272"/>
      <c r="CI80" s="272"/>
      <c r="CJ80" s="272"/>
      <c r="CK80" s="445"/>
      <c r="CL80" s="272"/>
      <c r="CM80" s="272"/>
      <c r="CN80" s="272"/>
      <c r="CO80" s="272"/>
      <c r="CP80" s="272"/>
      <c r="CQ80" s="272"/>
      <c r="CR80" s="272"/>
      <c r="CS80" s="272"/>
      <c r="CT80" s="272"/>
      <c r="CU80" s="272"/>
      <c r="CV80" s="272"/>
      <c r="CW80" s="445"/>
      <c r="CX80" s="272"/>
      <c r="CY80" s="272"/>
      <c r="CZ80" s="272"/>
      <c r="DA80" s="272"/>
      <c r="DB80" s="272"/>
      <c r="DC80" s="272"/>
      <c r="DD80" s="272"/>
      <c r="DE80" s="272"/>
      <c r="DF80" s="272"/>
      <c r="DG80" s="272"/>
      <c r="DH80" s="272"/>
      <c r="DI80" s="445"/>
      <c r="DJ80" s="272"/>
      <c r="DK80" s="272"/>
      <c r="DL80" s="272"/>
      <c r="DM80" s="272"/>
      <c r="DN80" s="272"/>
      <c r="DO80" s="272"/>
      <c r="DP80" s="272"/>
      <c r="DQ80" s="272"/>
      <c r="DR80" s="272"/>
      <c r="DS80" s="272"/>
    </row>
    <row r="81" spans="1:127">
      <c r="A81" s="595"/>
      <c r="B81" s="759"/>
      <c r="C81" s="760"/>
      <c r="D81" s="760"/>
      <c r="E81" s="559">
        <v>2</v>
      </c>
      <c r="F81" s="574"/>
      <c r="G81" s="574"/>
      <c r="H81" s="575"/>
      <c r="I81" s="732"/>
      <c r="J81" s="576"/>
      <c r="K81" s="560"/>
      <c r="L81" s="576"/>
      <c r="M81" s="272"/>
      <c r="N81" s="272"/>
      <c r="O81" s="272"/>
      <c r="P81" s="556"/>
      <c r="Q81" s="557"/>
      <c r="R81" s="556"/>
      <c r="S81" s="556"/>
      <c r="T81" s="556"/>
      <c r="U81" s="594"/>
      <c r="V81" s="272"/>
      <c r="W81" s="272"/>
      <c r="X81" s="272"/>
      <c r="Y81" s="272"/>
      <c r="Z81" s="272"/>
      <c r="AA81" s="272"/>
      <c r="AB81" s="272"/>
      <c r="AC81" s="445"/>
      <c r="AD81" s="272"/>
      <c r="AE81" s="272"/>
      <c r="AF81" s="272"/>
      <c r="AG81" s="272"/>
      <c r="AH81" s="272"/>
      <c r="AI81" s="272"/>
      <c r="AJ81" s="272"/>
      <c r="AK81" s="272"/>
      <c r="AL81" s="272"/>
      <c r="AM81" s="272"/>
      <c r="AN81" s="272"/>
      <c r="AO81" s="445"/>
      <c r="AP81" s="272"/>
      <c r="AQ81" s="272"/>
      <c r="AR81" s="272"/>
      <c r="AS81" s="272"/>
      <c r="AT81" s="272"/>
      <c r="AU81" s="272"/>
      <c r="AV81" s="272"/>
      <c r="AW81" s="272"/>
      <c r="AX81" s="272"/>
      <c r="AY81" s="272"/>
      <c r="AZ81" s="272"/>
      <c r="BA81" s="445"/>
      <c r="BB81" s="272"/>
      <c r="BC81" s="272"/>
      <c r="BD81" s="272"/>
      <c r="BE81" s="272"/>
      <c r="BF81" s="272"/>
      <c r="BG81" s="272"/>
      <c r="BH81" s="272"/>
      <c r="BI81" s="272"/>
      <c r="BJ81" s="272"/>
      <c r="BK81" s="272"/>
      <c r="BL81" s="272"/>
      <c r="BM81" s="445"/>
      <c r="BN81" s="272"/>
      <c r="BO81" s="272"/>
      <c r="BP81" s="272"/>
      <c r="BQ81" s="272"/>
      <c r="BR81" s="272"/>
      <c r="BS81" s="272"/>
      <c r="BT81" s="272"/>
      <c r="BU81" s="272"/>
      <c r="BV81" s="272"/>
      <c r="BW81" s="272"/>
      <c r="BX81" s="272"/>
      <c r="BY81" s="445"/>
      <c r="BZ81" s="272"/>
      <c r="CA81" s="272"/>
      <c r="CB81" s="272"/>
      <c r="CC81" s="272"/>
      <c r="CD81" s="272"/>
      <c r="CE81" s="272"/>
      <c r="CF81" s="272"/>
      <c r="CG81" s="272"/>
      <c r="CH81" s="272"/>
      <c r="CI81" s="272"/>
      <c r="CJ81" s="272"/>
      <c r="CK81" s="445"/>
      <c r="CL81" s="272"/>
      <c r="CM81" s="272"/>
      <c r="CN81" s="272"/>
      <c r="CO81" s="272"/>
      <c r="CP81" s="272"/>
      <c r="CQ81" s="272"/>
      <c r="CR81" s="272"/>
      <c r="CS81" s="272"/>
      <c r="CT81" s="272"/>
      <c r="CU81" s="272"/>
      <c r="CV81" s="272"/>
      <c r="CW81" s="445"/>
      <c r="CX81" s="272"/>
      <c r="CY81" s="272"/>
      <c r="CZ81" s="272"/>
      <c r="DA81" s="272"/>
      <c r="DB81" s="272"/>
      <c r="DC81" s="272"/>
      <c r="DD81" s="272"/>
      <c r="DE81" s="272"/>
      <c r="DF81" s="272"/>
      <c r="DG81" s="272"/>
      <c r="DH81" s="272"/>
      <c r="DI81" s="445"/>
      <c r="DJ81" s="272"/>
      <c r="DK81" s="272"/>
      <c r="DL81" s="272"/>
      <c r="DM81" s="272"/>
      <c r="DN81" s="272"/>
      <c r="DO81" s="272"/>
      <c r="DP81" s="272"/>
      <c r="DQ81" s="272"/>
      <c r="DR81" s="272"/>
      <c r="DS81" s="272"/>
    </row>
    <row r="82" spans="1:127">
      <c r="A82" s="595"/>
      <c r="B82" s="759"/>
      <c r="C82" s="760"/>
      <c r="D82" s="760"/>
      <c r="E82" s="559">
        <v>3</v>
      </c>
      <c r="F82" s="574"/>
      <c r="G82" s="574"/>
      <c r="H82" s="575"/>
      <c r="I82" s="732"/>
      <c r="J82" s="576"/>
      <c r="K82" s="560"/>
      <c r="L82" s="576"/>
      <c r="M82" s="272"/>
      <c r="N82" s="272"/>
      <c r="O82" s="272"/>
      <c r="P82" s="556"/>
      <c r="Q82" s="557"/>
      <c r="R82" s="556"/>
      <c r="S82" s="556"/>
      <c r="T82" s="556"/>
      <c r="U82" s="594"/>
      <c r="V82" s="272"/>
      <c r="W82" s="272"/>
      <c r="X82" s="272"/>
      <c r="Y82" s="272"/>
      <c r="Z82" s="272"/>
      <c r="AA82" s="272"/>
      <c r="AB82" s="272"/>
      <c r="AC82" s="445"/>
      <c r="AD82" s="272"/>
      <c r="AE82" s="272"/>
      <c r="AF82" s="272"/>
      <c r="AG82" s="272"/>
      <c r="AH82" s="272"/>
      <c r="AI82" s="272"/>
      <c r="AJ82" s="272"/>
      <c r="AK82" s="272"/>
      <c r="AL82" s="272"/>
      <c r="AM82" s="272"/>
      <c r="AN82" s="272"/>
      <c r="AO82" s="445"/>
      <c r="AP82" s="272"/>
      <c r="AQ82" s="272"/>
      <c r="AR82" s="272"/>
      <c r="AS82" s="272"/>
      <c r="AT82" s="272"/>
      <c r="AU82" s="272"/>
      <c r="AV82" s="272"/>
      <c r="AW82" s="272"/>
      <c r="AX82" s="272"/>
      <c r="AY82" s="272"/>
      <c r="AZ82" s="272"/>
      <c r="BA82" s="445"/>
      <c r="BB82" s="272"/>
      <c r="BC82" s="272"/>
      <c r="BD82" s="272"/>
      <c r="BE82" s="272"/>
      <c r="BF82" s="272"/>
      <c r="BG82" s="272"/>
      <c r="BH82" s="272"/>
      <c r="BI82" s="272"/>
      <c r="BJ82" s="272"/>
      <c r="BK82" s="272"/>
      <c r="BL82" s="272"/>
      <c r="BM82" s="445"/>
      <c r="BN82" s="272"/>
      <c r="BO82" s="272"/>
      <c r="BP82" s="272"/>
      <c r="BQ82" s="272"/>
      <c r="BR82" s="272"/>
      <c r="BS82" s="272"/>
      <c r="BT82" s="272"/>
      <c r="BU82" s="272"/>
      <c r="BV82" s="272"/>
      <c r="BW82" s="272"/>
      <c r="BX82" s="272"/>
      <c r="BY82" s="445"/>
      <c r="BZ82" s="272"/>
      <c r="CA82" s="272"/>
      <c r="CB82" s="272"/>
      <c r="CC82" s="272"/>
      <c r="CD82" s="272"/>
      <c r="CE82" s="272"/>
      <c r="CF82" s="272"/>
      <c r="CG82" s="272"/>
      <c r="CH82" s="272"/>
      <c r="CI82" s="272"/>
      <c r="CJ82" s="272"/>
      <c r="CK82" s="445"/>
      <c r="CL82" s="272"/>
      <c r="CM82" s="272"/>
      <c r="CN82" s="272"/>
      <c r="CO82" s="272"/>
      <c r="CP82" s="272"/>
      <c r="CQ82" s="272"/>
      <c r="CR82" s="272"/>
      <c r="CS82" s="272"/>
      <c r="CT82" s="272"/>
      <c r="CU82" s="272"/>
      <c r="CV82" s="272"/>
      <c r="CW82" s="445"/>
      <c r="CX82" s="272"/>
      <c r="CY82" s="272"/>
      <c r="CZ82" s="272"/>
      <c r="DA82" s="272"/>
      <c r="DB82" s="272"/>
      <c r="DC82" s="272"/>
      <c r="DD82" s="272"/>
      <c r="DE82" s="272"/>
      <c r="DF82" s="272"/>
      <c r="DG82" s="272"/>
      <c r="DH82" s="272"/>
      <c r="DI82" s="445"/>
      <c r="DJ82" s="272"/>
      <c r="DK82" s="272"/>
      <c r="DL82" s="272"/>
      <c r="DM82" s="272"/>
      <c r="DN82" s="272"/>
      <c r="DO82" s="272"/>
      <c r="DP82" s="272"/>
      <c r="DQ82" s="272"/>
      <c r="DR82" s="272"/>
      <c r="DS82" s="272"/>
    </row>
    <row r="83" spans="1:127">
      <c r="A83" s="595"/>
      <c r="B83" s="759">
        <v>6</v>
      </c>
      <c r="C83" s="760"/>
      <c r="D83" s="760"/>
      <c r="E83" s="559">
        <v>1</v>
      </c>
      <c r="F83" s="574"/>
      <c r="G83" s="574"/>
      <c r="H83" s="575"/>
      <c r="I83" s="732"/>
      <c r="J83" s="576"/>
      <c r="K83" s="560"/>
      <c r="L83" s="576"/>
      <c r="M83" s="272"/>
      <c r="N83" s="272"/>
      <c r="O83" s="272"/>
      <c r="P83" s="556"/>
      <c r="Q83" s="557"/>
      <c r="R83" s="556"/>
      <c r="S83" s="556"/>
      <c r="T83" s="556"/>
      <c r="U83" s="594"/>
      <c r="V83" s="272"/>
      <c r="W83" s="272"/>
      <c r="X83" s="272"/>
      <c r="Y83" s="272"/>
      <c r="Z83" s="272"/>
      <c r="AA83" s="272"/>
      <c r="AB83" s="272"/>
      <c r="AC83" s="445"/>
      <c r="AD83" s="272"/>
      <c r="AE83" s="272"/>
      <c r="AF83" s="272"/>
      <c r="AG83" s="272"/>
      <c r="AH83" s="272"/>
      <c r="AI83" s="272"/>
      <c r="AJ83" s="272"/>
      <c r="AK83" s="272"/>
      <c r="AL83" s="272"/>
      <c r="AM83" s="272"/>
      <c r="AN83" s="272"/>
      <c r="AO83" s="445"/>
      <c r="AP83" s="272"/>
      <c r="AQ83" s="272"/>
      <c r="AR83" s="272"/>
      <c r="AS83" s="272"/>
      <c r="AT83" s="272"/>
      <c r="AU83" s="272"/>
      <c r="AV83" s="272"/>
      <c r="AW83" s="272"/>
      <c r="AX83" s="272"/>
      <c r="AY83" s="272"/>
      <c r="AZ83" s="272"/>
      <c r="BA83" s="445"/>
      <c r="BB83" s="272"/>
      <c r="BC83" s="272"/>
      <c r="BD83" s="272"/>
      <c r="BE83" s="272"/>
      <c r="BF83" s="272"/>
      <c r="BG83" s="272"/>
      <c r="BH83" s="272"/>
      <c r="BI83" s="272"/>
      <c r="BJ83" s="272"/>
      <c r="BK83" s="272"/>
      <c r="BL83" s="272"/>
      <c r="BM83" s="445"/>
      <c r="BN83" s="272"/>
      <c r="BO83" s="272"/>
      <c r="BP83" s="272"/>
      <c r="BQ83" s="272"/>
      <c r="BR83" s="272"/>
      <c r="BS83" s="272"/>
      <c r="BT83" s="272"/>
      <c r="BU83" s="272"/>
      <c r="BV83" s="272"/>
      <c r="BW83" s="272"/>
      <c r="BX83" s="272"/>
      <c r="BY83" s="445"/>
      <c r="BZ83" s="272"/>
      <c r="CA83" s="272"/>
      <c r="CB83" s="272"/>
      <c r="CC83" s="272"/>
      <c r="CD83" s="272"/>
      <c r="CE83" s="272"/>
      <c r="CF83" s="272"/>
      <c r="CG83" s="272"/>
      <c r="CH83" s="272"/>
      <c r="CI83" s="272"/>
      <c r="CJ83" s="272"/>
      <c r="CK83" s="445"/>
      <c r="CL83" s="272"/>
      <c r="CM83" s="272"/>
      <c r="CN83" s="272"/>
      <c r="CO83" s="272"/>
      <c r="CP83" s="272"/>
      <c r="CQ83" s="272"/>
      <c r="CR83" s="272"/>
      <c r="CS83" s="272"/>
      <c r="CT83" s="272"/>
      <c r="CU83" s="272"/>
      <c r="CV83" s="272"/>
      <c r="CW83" s="445"/>
      <c r="CX83" s="272"/>
      <c r="CY83" s="272"/>
      <c r="CZ83" s="272"/>
      <c r="DA83" s="272"/>
      <c r="DB83" s="272"/>
      <c r="DC83" s="272"/>
      <c r="DD83" s="272"/>
      <c r="DE83" s="272"/>
      <c r="DF83" s="272"/>
      <c r="DG83" s="272"/>
      <c r="DH83" s="272"/>
      <c r="DI83" s="445"/>
      <c r="DJ83" s="272"/>
      <c r="DK83" s="272"/>
      <c r="DL83" s="272"/>
      <c r="DM83" s="272"/>
      <c r="DN83" s="272"/>
      <c r="DO83" s="272"/>
      <c r="DP83" s="272"/>
      <c r="DQ83" s="272"/>
      <c r="DR83" s="272"/>
      <c r="DS83" s="272"/>
    </row>
    <row r="84" spans="1:127">
      <c r="A84" s="595"/>
      <c r="B84" s="759"/>
      <c r="C84" s="760"/>
      <c r="D84" s="760"/>
      <c r="E84" s="559">
        <v>2</v>
      </c>
      <c r="F84" s="574"/>
      <c r="G84" s="574"/>
      <c r="H84" s="575"/>
      <c r="I84" s="732"/>
      <c r="J84" s="576"/>
      <c r="K84" s="560"/>
      <c r="L84" s="576"/>
      <c r="M84" s="272"/>
      <c r="N84" s="272"/>
      <c r="O84" s="272"/>
      <c r="P84" s="556"/>
      <c r="Q84" s="557"/>
      <c r="R84" s="556"/>
      <c r="S84" s="556"/>
      <c r="T84" s="556"/>
      <c r="U84" s="594"/>
      <c r="V84" s="272"/>
      <c r="W84" s="272"/>
      <c r="X84" s="272"/>
      <c r="Y84" s="272"/>
      <c r="Z84" s="272"/>
      <c r="AA84" s="272"/>
      <c r="AB84" s="272"/>
      <c r="AC84" s="445"/>
      <c r="AD84" s="272"/>
      <c r="AE84" s="272"/>
      <c r="AF84" s="272"/>
      <c r="AG84" s="272"/>
      <c r="AH84" s="272"/>
      <c r="AI84" s="272"/>
      <c r="AJ84" s="272"/>
      <c r="AK84" s="272"/>
      <c r="AL84" s="272"/>
      <c r="AM84" s="272"/>
      <c r="AN84" s="272"/>
      <c r="AO84" s="445"/>
      <c r="AP84" s="272"/>
      <c r="AQ84" s="272"/>
      <c r="AR84" s="272"/>
      <c r="AS84" s="272"/>
      <c r="AT84" s="272"/>
      <c r="AU84" s="272"/>
      <c r="AV84" s="272"/>
      <c r="AW84" s="272"/>
      <c r="AX84" s="272"/>
      <c r="AY84" s="272"/>
      <c r="AZ84" s="272"/>
      <c r="BA84" s="445"/>
      <c r="BB84" s="272"/>
      <c r="BC84" s="272"/>
      <c r="BD84" s="272"/>
      <c r="BE84" s="272"/>
      <c r="BF84" s="272"/>
      <c r="BG84" s="272"/>
      <c r="BH84" s="272"/>
      <c r="BI84" s="272"/>
      <c r="BJ84" s="272"/>
      <c r="BK84" s="272"/>
      <c r="BL84" s="272"/>
      <c r="BM84" s="445"/>
      <c r="BN84" s="272"/>
      <c r="BO84" s="272"/>
      <c r="BP84" s="272"/>
      <c r="BQ84" s="272"/>
      <c r="BR84" s="272"/>
      <c r="BS84" s="272"/>
      <c r="BT84" s="272"/>
      <c r="BU84" s="272"/>
      <c r="BV84" s="272"/>
      <c r="BW84" s="272"/>
      <c r="BX84" s="272"/>
      <c r="BY84" s="445"/>
      <c r="BZ84" s="272"/>
      <c r="CA84" s="272"/>
      <c r="CB84" s="272"/>
      <c r="CC84" s="272"/>
      <c r="CD84" s="272"/>
      <c r="CE84" s="272"/>
      <c r="CF84" s="272"/>
      <c r="CG84" s="272"/>
      <c r="CH84" s="272"/>
      <c r="CI84" s="272"/>
      <c r="CJ84" s="272"/>
      <c r="CK84" s="445"/>
      <c r="CL84" s="272"/>
      <c r="CM84" s="272"/>
      <c r="CN84" s="272"/>
      <c r="CO84" s="272"/>
      <c r="CP84" s="272"/>
      <c r="CQ84" s="272"/>
      <c r="CR84" s="272"/>
      <c r="CS84" s="272"/>
      <c r="CT84" s="272"/>
      <c r="CU84" s="272"/>
      <c r="CV84" s="272"/>
      <c r="CW84" s="445"/>
      <c r="CX84" s="272"/>
      <c r="CY84" s="272"/>
      <c r="CZ84" s="272"/>
      <c r="DA84" s="272"/>
      <c r="DB84" s="272"/>
      <c r="DC84" s="272"/>
      <c r="DD84" s="272"/>
      <c r="DE84" s="272"/>
      <c r="DF84" s="272"/>
      <c r="DG84" s="272"/>
      <c r="DH84" s="272"/>
      <c r="DI84" s="445"/>
      <c r="DJ84" s="272"/>
      <c r="DK84" s="272"/>
      <c r="DL84" s="272"/>
      <c r="DM84" s="272"/>
      <c r="DN84" s="272"/>
      <c r="DO84" s="272"/>
      <c r="DP84" s="272"/>
      <c r="DQ84" s="272"/>
      <c r="DR84" s="272"/>
      <c r="DS84" s="272"/>
    </row>
    <row r="85" spans="1:127">
      <c r="A85" s="595"/>
      <c r="B85" s="759"/>
      <c r="C85" s="760"/>
      <c r="D85" s="760"/>
      <c r="E85" s="559">
        <v>3</v>
      </c>
      <c r="F85" s="574"/>
      <c r="G85" s="574"/>
      <c r="H85" s="575"/>
      <c r="I85" s="732"/>
      <c r="J85" s="576"/>
      <c r="K85" s="560"/>
      <c r="L85" s="576"/>
      <c r="M85" s="272"/>
      <c r="N85" s="272"/>
      <c r="O85" s="272"/>
      <c r="P85" s="556"/>
      <c r="Q85" s="556"/>
      <c r="R85" s="556"/>
      <c r="S85" s="556"/>
      <c r="T85" s="556"/>
      <c r="U85" s="594"/>
      <c r="V85" s="272"/>
      <c r="W85" s="272"/>
      <c r="X85" s="272"/>
      <c r="Y85" s="272"/>
      <c r="Z85" s="272"/>
      <c r="AA85" s="272"/>
      <c r="AB85" s="272"/>
      <c r="AC85" s="445"/>
      <c r="AD85" s="272"/>
      <c r="AE85" s="272"/>
      <c r="AF85" s="272"/>
      <c r="AG85" s="272"/>
      <c r="AH85" s="272"/>
      <c r="AI85" s="272"/>
      <c r="AJ85" s="272"/>
      <c r="AK85" s="272"/>
      <c r="AL85" s="272"/>
      <c r="AM85" s="272"/>
      <c r="AN85" s="272"/>
      <c r="AO85" s="445"/>
      <c r="AP85" s="272"/>
      <c r="AQ85" s="272"/>
      <c r="AR85" s="272"/>
      <c r="AS85" s="272"/>
      <c r="AT85" s="272"/>
      <c r="AU85" s="272"/>
      <c r="AV85" s="272"/>
      <c r="AW85" s="272"/>
      <c r="AX85" s="272"/>
      <c r="AY85" s="272"/>
      <c r="AZ85" s="272"/>
      <c r="BA85" s="445"/>
      <c r="BB85" s="272"/>
      <c r="BC85" s="272"/>
      <c r="BD85" s="272"/>
      <c r="BE85" s="272"/>
      <c r="BF85" s="272"/>
      <c r="BG85" s="272"/>
      <c r="BH85" s="272"/>
      <c r="BI85" s="272"/>
      <c r="BJ85" s="272"/>
      <c r="BK85" s="272"/>
      <c r="BL85" s="272"/>
      <c r="BM85" s="445"/>
      <c r="BN85" s="272"/>
      <c r="BO85" s="272"/>
      <c r="BP85" s="272"/>
      <c r="BQ85" s="272"/>
      <c r="BR85" s="272"/>
      <c r="BS85" s="272"/>
      <c r="BT85" s="272"/>
      <c r="BU85" s="272"/>
      <c r="BV85" s="272"/>
      <c r="BW85" s="272"/>
      <c r="BX85" s="272"/>
      <c r="BY85" s="445"/>
      <c r="BZ85" s="272"/>
      <c r="CA85" s="272"/>
      <c r="CB85" s="272"/>
      <c r="CC85" s="272"/>
      <c r="CD85" s="272"/>
      <c r="CE85" s="272"/>
      <c r="CF85" s="272"/>
      <c r="CG85" s="272"/>
      <c r="CH85" s="272"/>
      <c r="CI85" s="272"/>
      <c r="CJ85" s="272"/>
      <c r="CK85" s="445"/>
      <c r="CL85" s="272"/>
      <c r="CM85" s="272"/>
      <c r="CN85" s="272"/>
      <c r="CO85" s="272"/>
      <c r="CP85" s="272"/>
      <c r="CQ85" s="272"/>
      <c r="CR85" s="272"/>
      <c r="CS85" s="272"/>
      <c r="CT85" s="272"/>
      <c r="CU85" s="272"/>
      <c r="CV85" s="272"/>
      <c r="CW85" s="445"/>
      <c r="CX85" s="272"/>
      <c r="CY85" s="272"/>
      <c r="CZ85" s="272"/>
      <c r="DA85" s="272"/>
      <c r="DB85" s="272"/>
      <c r="DC85" s="272"/>
      <c r="DD85" s="272"/>
      <c r="DE85" s="272"/>
      <c r="DF85" s="272"/>
      <c r="DG85" s="272"/>
      <c r="DH85" s="272"/>
      <c r="DI85" s="445"/>
      <c r="DJ85" s="272"/>
      <c r="DK85" s="272"/>
      <c r="DL85" s="272"/>
      <c r="DM85" s="272"/>
      <c r="DN85" s="272"/>
      <c r="DO85" s="272"/>
      <c r="DP85" s="272"/>
      <c r="DQ85" s="272"/>
      <c r="DR85" s="272"/>
      <c r="DS85" s="272"/>
    </row>
    <row r="86" spans="1:127">
      <c r="A86" s="595"/>
      <c r="B86" s="759">
        <v>7</v>
      </c>
      <c r="C86" s="760"/>
      <c r="D86" s="760"/>
      <c r="E86" s="559">
        <v>1</v>
      </c>
      <c r="F86" s="574"/>
      <c r="G86" s="574"/>
      <c r="H86" s="575"/>
      <c r="I86" s="732"/>
      <c r="J86" s="576"/>
      <c r="K86" s="560"/>
      <c r="L86" s="576"/>
      <c r="M86" s="272"/>
      <c r="N86" s="272"/>
      <c r="O86" s="272"/>
      <c r="P86" s="556"/>
      <c r="Q86" s="556"/>
      <c r="R86" s="556"/>
      <c r="S86" s="556"/>
      <c r="T86" s="556"/>
      <c r="U86" s="594"/>
      <c r="V86" s="272"/>
      <c r="W86" s="272"/>
      <c r="X86" s="272"/>
      <c r="Y86" s="272"/>
      <c r="Z86" s="272"/>
      <c r="AA86" s="272"/>
      <c r="AB86" s="272"/>
      <c r="AC86" s="445"/>
      <c r="AD86" s="272"/>
      <c r="AE86" s="272"/>
      <c r="AF86" s="272"/>
      <c r="AG86" s="272"/>
      <c r="AH86" s="272"/>
      <c r="AI86" s="272"/>
      <c r="AJ86" s="272"/>
      <c r="AK86" s="272"/>
      <c r="AL86" s="272"/>
      <c r="AM86" s="272"/>
      <c r="AN86" s="272"/>
      <c r="AO86" s="445"/>
      <c r="AP86" s="272"/>
      <c r="AQ86" s="272"/>
      <c r="AR86" s="272"/>
      <c r="AS86" s="272"/>
      <c r="AT86" s="272"/>
      <c r="AU86" s="272"/>
      <c r="AV86" s="272"/>
      <c r="AW86" s="272"/>
      <c r="AX86" s="272"/>
      <c r="AY86" s="272"/>
      <c r="AZ86" s="272"/>
      <c r="BA86" s="445"/>
      <c r="BB86" s="272"/>
      <c r="BC86" s="272"/>
      <c r="BD86" s="272"/>
      <c r="BE86" s="272"/>
      <c r="BF86" s="272"/>
      <c r="BG86" s="272"/>
      <c r="BH86" s="272"/>
      <c r="BI86" s="272"/>
      <c r="BJ86" s="272"/>
      <c r="BK86" s="272"/>
      <c r="BL86" s="272"/>
      <c r="BM86" s="445"/>
      <c r="BN86" s="272"/>
      <c r="BO86" s="272"/>
      <c r="BP86" s="272"/>
      <c r="BQ86" s="272"/>
      <c r="BR86" s="272"/>
      <c r="BS86" s="272"/>
      <c r="BT86" s="272"/>
      <c r="BU86" s="272"/>
      <c r="BV86" s="272"/>
      <c r="BW86" s="272"/>
      <c r="BX86" s="272"/>
      <c r="BY86" s="445"/>
      <c r="BZ86" s="272"/>
      <c r="CA86" s="272"/>
      <c r="CB86" s="272"/>
      <c r="CC86" s="272"/>
      <c r="CD86" s="272"/>
      <c r="CE86" s="272"/>
      <c r="CF86" s="272"/>
      <c r="CG86" s="272"/>
      <c r="CH86" s="272"/>
      <c r="CI86" s="272"/>
      <c r="CJ86" s="272"/>
      <c r="CK86" s="445"/>
      <c r="CL86" s="272"/>
      <c r="CM86" s="272"/>
      <c r="CN86" s="272"/>
      <c r="CO86" s="272"/>
      <c r="CP86" s="272"/>
      <c r="CQ86" s="272"/>
      <c r="CR86" s="272"/>
      <c r="CS86" s="272"/>
      <c r="CT86" s="272"/>
      <c r="CU86" s="272"/>
      <c r="CV86" s="272"/>
      <c r="CW86" s="445"/>
      <c r="CX86" s="272"/>
      <c r="CY86" s="272"/>
      <c r="CZ86" s="272"/>
      <c r="DA86" s="272"/>
      <c r="DB86" s="272"/>
      <c r="DC86" s="272"/>
      <c r="DD86" s="272"/>
      <c r="DE86" s="272"/>
      <c r="DF86" s="272"/>
      <c r="DG86" s="272"/>
      <c r="DH86" s="272"/>
      <c r="DI86" s="445"/>
      <c r="DJ86" s="272"/>
      <c r="DK86" s="272"/>
      <c r="DL86" s="272"/>
      <c r="DM86" s="272"/>
      <c r="DN86" s="272"/>
      <c r="DO86" s="272"/>
      <c r="DP86" s="272"/>
      <c r="DQ86" s="272"/>
      <c r="DR86" s="272"/>
      <c r="DS86" s="272"/>
    </row>
    <row r="87" spans="1:127">
      <c r="A87" s="595"/>
      <c r="B87" s="759"/>
      <c r="C87" s="760"/>
      <c r="D87" s="760"/>
      <c r="E87" s="559">
        <v>2</v>
      </c>
      <c r="F87" s="574"/>
      <c r="G87" s="574"/>
      <c r="H87" s="575"/>
      <c r="I87" s="732"/>
      <c r="J87" s="576"/>
      <c r="K87" s="560"/>
      <c r="L87" s="576"/>
      <c r="M87" s="272"/>
      <c r="N87" s="272"/>
      <c r="O87" s="272"/>
      <c r="P87" s="556"/>
      <c r="Q87" s="556"/>
      <c r="R87" s="556"/>
      <c r="S87" s="556"/>
      <c r="T87" s="556"/>
      <c r="U87" s="594"/>
      <c r="V87" s="272"/>
      <c r="W87" s="272"/>
      <c r="X87" s="272"/>
      <c r="Y87" s="272"/>
      <c r="Z87" s="272"/>
      <c r="AA87" s="272"/>
      <c r="AB87" s="272"/>
      <c r="AC87" s="445"/>
      <c r="AD87" s="272"/>
      <c r="AE87" s="272"/>
      <c r="AF87" s="272"/>
      <c r="AG87" s="272"/>
      <c r="AH87" s="272"/>
      <c r="AI87" s="272"/>
      <c r="AJ87" s="272"/>
      <c r="AK87" s="272"/>
      <c r="AL87" s="272"/>
      <c r="AM87" s="272"/>
      <c r="AN87" s="272"/>
      <c r="AO87" s="445"/>
      <c r="AP87" s="272"/>
      <c r="AQ87" s="272"/>
      <c r="AR87" s="272"/>
      <c r="AS87" s="272"/>
      <c r="AT87" s="272"/>
      <c r="AU87" s="272"/>
      <c r="AV87" s="272"/>
      <c r="AW87" s="272"/>
      <c r="AX87" s="272"/>
      <c r="AY87" s="272"/>
      <c r="AZ87" s="272"/>
      <c r="BA87" s="445"/>
      <c r="BB87" s="272"/>
      <c r="BC87" s="272"/>
      <c r="BD87" s="272"/>
      <c r="BE87" s="272"/>
      <c r="BF87" s="272"/>
      <c r="BG87" s="272"/>
      <c r="BH87" s="272"/>
      <c r="BI87" s="272"/>
      <c r="BJ87" s="272"/>
      <c r="BK87" s="272"/>
      <c r="BL87" s="272"/>
      <c r="BM87" s="445"/>
      <c r="BN87" s="272"/>
      <c r="BO87" s="272"/>
      <c r="BP87" s="272"/>
      <c r="BQ87" s="272"/>
      <c r="BR87" s="272"/>
      <c r="BS87" s="272"/>
      <c r="BT87" s="272"/>
      <c r="BU87" s="272"/>
      <c r="BV87" s="272"/>
      <c r="BW87" s="272"/>
      <c r="BX87" s="272"/>
      <c r="BY87" s="445"/>
      <c r="BZ87" s="272"/>
      <c r="CA87" s="272"/>
      <c r="CB87" s="272"/>
      <c r="CC87" s="272"/>
      <c r="CD87" s="272"/>
      <c r="CE87" s="272"/>
      <c r="CF87" s="272"/>
      <c r="CG87" s="272"/>
      <c r="CH87" s="272"/>
      <c r="CI87" s="272"/>
      <c r="CJ87" s="272"/>
      <c r="CK87" s="445"/>
      <c r="CL87" s="272"/>
      <c r="CM87" s="272"/>
      <c r="CN87" s="272"/>
      <c r="CO87" s="272"/>
      <c r="CP87" s="272"/>
      <c r="CQ87" s="272"/>
      <c r="CR87" s="272"/>
      <c r="CS87" s="272"/>
      <c r="CT87" s="272"/>
      <c r="CU87" s="272"/>
      <c r="CV87" s="272"/>
      <c r="CW87" s="445"/>
      <c r="CX87" s="272"/>
      <c r="CY87" s="272"/>
      <c r="CZ87" s="272"/>
      <c r="DA87" s="272"/>
      <c r="DB87" s="272"/>
      <c r="DC87" s="272"/>
      <c r="DD87" s="272"/>
      <c r="DE87" s="272"/>
      <c r="DF87" s="272"/>
      <c r="DG87" s="272"/>
      <c r="DH87" s="272"/>
      <c r="DI87" s="445"/>
      <c r="DJ87" s="272"/>
      <c r="DK87" s="272"/>
      <c r="DL87" s="272"/>
      <c r="DM87" s="272"/>
      <c r="DN87" s="272"/>
      <c r="DO87" s="272"/>
      <c r="DP87" s="272"/>
      <c r="DQ87" s="272"/>
      <c r="DR87" s="272"/>
      <c r="DS87" s="272"/>
    </row>
    <row r="88" spans="1:127">
      <c r="A88" s="595"/>
      <c r="B88" s="759"/>
      <c r="C88" s="760"/>
      <c r="D88" s="760"/>
      <c r="E88" s="559">
        <v>3</v>
      </c>
      <c r="F88" s="574"/>
      <c r="G88" s="574"/>
      <c r="H88" s="575"/>
      <c r="I88" s="732"/>
      <c r="J88" s="576"/>
      <c r="K88" s="560"/>
      <c r="L88" s="576"/>
      <c r="M88" s="272"/>
      <c r="N88" s="272"/>
      <c r="O88" s="272"/>
      <c r="P88" s="556"/>
      <c r="Q88" s="556"/>
      <c r="R88" s="556"/>
      <c r="S88" s="556"/>
      <c r="T88" s="556"/>
      <c r="U88" s="594"/>
      <c r="V88" s="272"/>
      <c r="W88" s="272"/>
      <c r="X88" s="272"/>
      <c r="Y88" s="272"/>
      <c r="Z88" s="272"/>
      <c r="AA88" s="272"/>
      <c r="AB88" s="272"/>
      <c r="AC88" s="445"/>
      <c r="AD88" s="272"/>
      <c r="AE88" s="272"/>
      <c r="AF88" s="272"/>
      <c r="AG88" s="272"/>
      <c r="AH88" s="272"/>
      <c r="AI88" s="272"/>
      <c r="AJ88" s="272"/>
      <c r="AK88" s="272"/>
      <c r="AL88" s="272"/>
      <c r="AM88" s="272"/>
      <c r="AN88" s="272"/>
      <c r="AO88" s="445"/>
      <c r="AP88" s="272"/>
      <c r="AQ88" s="272"/>
      <c r="AR88" s="272"/>
      <c r="AS88" s="272"/>
      <c r="AT88" s="272"/>
      <c r="AU88" s="272"/>
      <c r="AV88" s="272"/>
      <c r="AW88" s="272"/>
      <c r="AX88" s="272"/>
      <c r="AY88" s="272"/>
      <c r="AZ88" s="272"/>
      <c r="BA88" s="445"/>
      <c r="BB88" s="272"/>
      <c r="BC88" s="272"/>
      <c r="BD88" s="272"/>
      <c r="BE88" s="272"/>
      <c r="BF88" s="272"/>
      <c r="BG88" s="272"/>
      <c r="BH88" s="272"/>
      <c r="BI88" s="272"/>
      <c r="BJ88" s="272"/>
      <c r="BK88" s="272"/>
      <c r="BL88" s="272"/>
      <c r="BM88" s="445"/>
      <c r="BN88" s="272"/>
      <c r="BO88" s="272"/>
      <c r="BP88" s="272"/>
      <c r="BQ88" s="272"/>
      <c r="BR88" s="272"/>
      <c r="BS88" s="272"/>
      <c r="BT88" s="272"/>
      <c r="BU88" s="272"/>
      <c r="BV88" s="272"/>
      <c r="BW88" s="272"/>
      <c r="BX88" s="272"/>
      <c r="BY88" s="445"/>
      <c r="BZ88" s="272"/>
      <c r="CA88" s="272"/>
      <c r="CB88" s="272"/>
      <c r="CC88" s="272"/>
      <c r="CD88" s="272"/>
      <c r="CE88" s="272"/>
      <c r="CF88" s="272"/>
      <c r="CG88" s="272"/>
      <c r="CH88" s="272"/>
      <c r="CI88" s="272"/>
      <c r="CJ88" s="272"/>
      <c r="CK88" s="445"/>
      <c r="CL88" s="272"/>
      <c r="CM88" s="272"/>
      <c r="CN88" s="272"/>
      <c r="CO88" s="272"/>
      <c r="CP88" s="272"/>
      <c r="CQ88" s="272"/>
      <c r="CR88" s="272"/>
      <c r="CS88" s="272"/>
      <c r="CT88" s="272"/>
      <c r="CU88" s="272"/>
      <c r="CV88" s="272"/>
      <c r="CW88" s="445"/>
      <c r="CX88" s="272"/>
      <c r="CY88" s="272"/>
      <c r="CZ88" s="272"/>
      <c r="DA88" s="272"/>
      <c r="DB88" s="272"/>
      <c r="DC88" s="272"/>
      <c r="DD88" s="272"/>
      <c r="DE88" s="272"/>
      <c r="DF88" s="272"/>
      <c r="DG88" s="272"/>
      <c r="DH88" s="272"/>
      <c r="DI88" s="445"/>
      <c r="DJ88" s="272"/>
      <c r="DK88" s="272"/>
      <c r="DL88" s="272"/>
      <c r="DM88" s="272"/>
      <c r="DN88" s="272"/>
      <c r="DO88" s="272"/>
      <c r="DP88" s="272"/>
      <c r="DQ88" s="272"/>
      <c r="DR88" s="272"/>
      <c r="DS88" s="272"/>
    </row>
    <row r="89" spans="1:127">
      <c r="A89" s="595"/>
      <c r="B89" s="759">
        <v>8</v>
      </c>
      <c r="C89" s="760"/>
      <c r="D89" s="760"/>
      <c r="E89" s="559">
        <v>1</v>
      </c>
      <c r="F89" s="574"/>
      <c r="G89" s="574"/>
      <c r="H89" s="575"/>
      <c r="I89" s="732"/>
      <c r="J89" s="576"/>
      <c r="K89" s="560"/>
      <c r="L89" s="576"/>
      <c r="M89" s="272"/>
      <c r="N89" s="272"/>
      <c r="O89" s="272"/>
      <c r="P89" s="556"/>
      <c r="Q89" s="556"/>
      <c r="R89" s="556"/>
      <c r="S89" s="556"/>
      <c r="T89" s="556"/>
      <c r="U89" s="594"/>
      <c r="V89" s="272"/>
      <c r="W89" s="272"/>
      <c r="X89" s="272"/>
      <c r="Y89" s="272"/>
      <c r="Z89" s="272"/>
      <c r="AA89" s="272"/>
      <c r="AB89" s="272"/>
      <c r="AC89" s="445"/>
      <c r="AD89" s="272"/>
      <c r="AE89" s="272"/>
      <c r="AF89" s="272"/>
      <c r="AG89" s="272"/>
      <c r="AH89" s="272"/>
      <c r="AI89" s="272"/>
      <c r="AJ89" s="272"/>
      <c r="AK89" s="272"/>
      <c r="AL89" s="272"/>
      <c r="AM89" s="272"/>
      <c r="AN89" s="272"/>
      <c r="AO89" s="445"/>
      <c r="AP89" s="272"/>
      <c r="AQ89" s="272"/>
      <c r="AR89" s="272"/>
      <c r="AS89" s="272"/>
      <c r="AT89" s="272"/>
      <c r="AU89" s="272"/>
      <c r="AV89" s="272"/>
      <c r="AW89" s="272"/>
      <c r="AX89" s="272"/>
      <c r="AY89" s="272"/>
      <c r="AZ89" s="272"/>
      <c r="BA89" s="445"/>
      <c r="BB89" s="272"/>
      <c r="BC89" s="272"/>
      <c r="BD89" s="272"/>
      <c r="BE89" s="272"/>
      <c r="BF89" s="272"/>
      <c r="BG89" s="272"/>
      <c r="BH89" s="272"/>
      <c r="BI89" s="272"/>
      <c r="BJ89" s="272"/>
      <c r="BK89" s="272"/>
      <c r="BL89" s="272"/>
      <c r="BM89" s="445"/>
      <c r="BN89" s="272"/>
      <c r="BO89" s="272"/>
      <c r="BP89" s="272"/>
      <c r="BQ89" s="272"/>
      <c r="BR89" s="272"/>
      <c r="BS89" s="272"/>
      <c r="BT89" s="272"/>
      <c r="BU89" s="272"/>
      <c r="BV89" s="272"/>
      <c r="BW89" s="272"/>
      <c r="BX89" s="272"/>
      <c r="BY89" s="445"/>
      <c r="BZ89" s="272"/>
      <c r="CA89" s="272"/>
      <c r="CB89" s="272"/>
      <c r="CC89" s="272"/>
      <c r="CD89" s="272"/>
      <c r="CE89" s="272"/>
      <c r="CF89" s="272"/>
      <c r="CG89" s="272"/>
      <c r="CH89" s="272"/>
      <c r="CI89" s="272"/>
      <c r="CJ89" s="272"/>
      <c r="CK89" s="445"/>
      <c r="CL89" s="272"/>
      <c r="CM89" s="272"/>
      <c r="CN89" s="272"/>
      <c r="CO89" s="272"/>
      <c r="CP89" s="272"/>
      <c r="CQ89" s="272"/>
      <c r="CR89" s="272"/>
      <c r="CS89" s="272"/>
      <c r="CT89" s="272"/>
      <c r="CU89" s="272"/>
      <c r="CV89" s="272"/>
      <c r="CW89" s="445"/>
      <c r="CX89" s="272"/>
      <c r="CY89" s="272"/>
      <c r="CZ89" s="272"/>
      <c r="DA89" s="272"/>
      <c r="DB89" s="272"/>
      <c r="DC89" s="272"/>
      <c r="DD89" s="272"/>
      <c r="DE89" s="272"/>
      <c r="DF89" s="272"/>
      <c r="DG89" s="272"/>
      <c r="DH89" s="272"/>
      <c r="DI89" s="445"/>
      <c r="DJ89" s="272"/>
      <c r="DK89" s="272"/>
      <c r="DL89" s="272"/>
      <c r="DM89" s="272"/>
      <c r="DN89" s="272"/>
      <c r="DO89" s="272"/>
      <c r="DP89" s="272"/>
      <c r="DQ89" s="272"/>
      <c r="DR89" s="272"/>
      <c r="DS89" s="272"/>
    </row>
    <row r="90" spans="1:127">
      <c r="A90" s="595"/>
      <c r="B90" s="759"/>
      <c r="C90" s="760"/>
      <c r="D90" s="760"/>
      <c r="E90" s="559">
        <v>2</v>
      </c>
      <c r="F90" s="574"/>
      <c r="G90" s="574"/>
      <c r="H90" s="575"/>
      <c r="I90" s="732"/>
      <c r="J90" s="576"/>
      <c r="K90" s="560"/>
      <c r="L90" s="576"/>
      <c r="M90" s="272"/>
      <c r="N90" s="272"/>
      <c r="O90" s="272"/>
      <c r="P90" s="556"/>
      <c r="Q90" s="556"/>
      <c r="R90" s="556"/>
      <c r="S90" s="556"/>
      <c r="T90" s="556"/>
      <c r="U90" s="594"/>
      <c r="V90" s="272"/>
      <c r="W90" s="272"/>
      <c r="X90" s="272"/>
      <c r="Y90" s="272"/>
      <c r="Z90" s="272"/>
      <c r="AA90" s="272"/>
      <c r="AB90" s="272"/>
      <c r="AC90" s="445"/>
      <c r="AD90" s="272"/>
      <c r="AE90" s="272"/>
      <c r="AF90" s="272"/>
      <c r="AG90" s="272"/>
      <c r="AH90" s="272"/>
      <c r="AI90" s="272"/>
      <c r="AJ90" s="272"/>
      <c r="AK90" s="272"/>
      <c r="AL90" s="272"/>
      <c r="AM90" s="272"/>
      <c r="AN90" s="272"/>
      <c r="AO90" s="445"/>
      <c r="AP90" s="272"/>
      <c r="AQ90" s="272"/>
      <c r="AR90" s="272"/>
      <c r="AS90" s="272"/>
      <c r="AT90" s="272"/>
      <c r="AU90" s="272"/>
      <c r="AV90" s="272"/>
      <c r="AW90" s="272"/>
      <c r="AX90" s="272"/>
      <c r="AY90" s="272"/>
      <c r="AZ90" s="272"/>
      <c r="BA90" s="445"/>
      <c r="BB90" s="272"/>
      <c r="BC90" s="272"/>
      <c r="BD90" s="272"/>
      <c r="BE90" s="272"/>
      <c r="BF90" s="272"/>
      <c r="BG90" s="272"/>
      <c r="BH90" s="272"/>
      <c r="BI90" s="272"/>
      <c r="BJ90" s="272"/>
      <c r="BK90" s="272"/>
      <c r="BL90" s="272"/>
      <c r="BM90" s="445"/>
      <c r="BN90" s="272"/>
      <c r="BO90" s="272"/>
      <c r="BP90" s="272"/>
      <c r="BQ90" s="272"/>
      <c r="BR90" s="272"/>
      <c r="BS90" s="272"/>
      <c r="BT90" s="272"/>
      <c r="BU90" s="272"/>
      <c r="BV90" s="272"/>
      <c r="BW90" s="272"/>
      <c r="BX90" s="272"/>
      <c r="BY90" s="445"/>
      <c r="BZ90" s="272"/>
      <c r="CA90" s="272"/>
      <c r="CB90" s="272"/>
      <c r="CC90" s="272"/>
      <c r="CD90" s="272"/>
      <c r="CE90" s="272"/>
      <c r="CF90" s="272"/>
      <c r="CG90" s="272"/>
      <c r="CH90" s="272"/>
      <c r="CI90" s="272"/>
      <c r="CJ90" s="272"/>
      <c r="CK90" s="445"/>
      <c r="CL90" s="272"/>
      <c r="CM90" s="272"/>
      <c r="CN90" s="272"/>
      <c r="CO90" s="272"/>
      <c r="CP90" s="272"/>
      <c r="CQ90" s="272"/>
      <c r="CR90" s="272"/>
      <c r="CS90" s="272"/>
      <c r="CT90" s="272"/>
      <c r="CU90" s="272"/>
      <c r="CV90" s="272"/>
      <c r="CW90" s="445"/>
      <c r="CX90" s="272"/>
      <c r="CY90" s="272"/>
      <c r="CZ90" s="272"/>
      <c r="DA90" s="272"/>
      <c r="DB90" s="272"/>
      <c r="DC90" s="272"/>
      <c r="DD90" s="272"/>
      <c r="DE90" s="272"/>
      <c r="DF90" s="272"/>
      <c r="DG90" s="272"/>
      <c r="DH90" s="272"/>
      <c r="DI90" s="445"/>
      <c r="DJ90" s="272"/>
      <c r="DK90" s="272"/>
      <c r="DL90" s="272"/>
      <c r="DM90" s="272"/>
      <c r="DN90" s="272"/>
      <c r="DO90" s="272"/>
      <c r="DP90" s="272"/>
      <c r="DQ90" s="272"/>
      <c r="DR90" s="272"/>
      <c r="DS90" s="272"/>
    </row>
    <row r="91" spans="1:127">
      <c r="A91" s="595"/>
      <c r="B91" s="759"/>
      <c r="C91" s="760"/>
      <c r="D91" s="760"/>
      <c r="E91" s="559">
        <v>3</v>
      </c>
      <c r="F91" s="574"/>
      <c r="G91" s="574"/>
      <c r="H91" s="575"/>
      <c r="I91" s="732"/>
      <c r="J91" s="576"/>
      <c r="K91" s="560"/>
      <c r="L91" s="576"/>
      <c r="M91" s="272"/>
      <c r="N91" s="272"/>
      <c r="O91" s="272"/>
      <c r="P91" s="556"/>
      <c r="Q91" s="556"/>
      <c r="R91" s="556"/>
      <c r="S91" s="556"/>
      <c r="T91" s="556"/>
      <c r="U91" s="594"/>
      <c r="V91" s="272"/>
      <c r="W91" s="272"/>
      <c r="X91" s="272"/>
      <c r="Y91" s="272"/>
      <c r="Z91" s="272"/>
      <c r="AA91" s="272"/>
      <c r="AB91" s="272"/>
      <c r="AC91" s="445"/>
      <c r="AD91" s="272"/>
      <c r="AE91" s="272"/>
      <c r="AF91" s="272"/>
      <c r="AG91" s="272"/>
      <c r="AH91" s="272"/>
      <c r="AI91" s="272"/>
      <c r="AJ91" s="272"/>
      <c r="AK91" s="272"/>
      <c r="AL91" s="272"/>
      <c r="AM91" s="272"/>
      <c r="AN91" s="272"/>
      <c r="AO91" s="445"/>
      <c r="AP91" s="272"/>
      <c r="AQ91" s="272"/>
      <c r="AR91" s="272"/>
      <c r="AS91" s="272"/>
      <c r="AT91" s="272"/>
      <c r="AU91" s="272"/>
      <c r="AV91" s="272"/>
      <c r="AW91" s="272"/>
      <c r="AX91" s="272"/>
      <c r="AY91" s="272"/>
      <c r="AZ91" s="272"/>
      <c r="BA91" s="445"/>
      <c r="BB91" s="272"/>
      <c r="BC91" s="272"/>
      <c r="BD91" s="272"/>
      <c r="BE91" s="272"/>
      <c r="BF91" s="272"/>
      <c r="BG91" s="272"/>
      <c r="BH91" s="272"/>
      <c r="BI91" s="272"/>
      <c r="BJ91" s="272"/>
      <c r="BK91" s="272"/>
      <c r="BL91" s="272"/>
      <c r="BM91" s="445"/>
      <c r="BN91" s="272"/>
      <c r="BO91" s="272"/>
      <c r="BP91" s="272"/>
      <c r="BQ91" s="272"/>
      <c r="BR91" s="272"/>
      <c r="BS91" s="272"/>
      <c r="BT91" s="272"/>
      <c r="BU91" s="272"/>
      <c r="BV91" s="272"/>
      <c r="BW91" s="272"/>
      <c r="BX91" s="272"/>
      <c r="BY91" s="445"/>
      <c r="BZ91" s="272"/>
      <c r="CA91" s="272"/>
      <c r="CB91" s="272"/>
      <c r="CC91" s="272"/>
      <c r="CD91" s="272"/>
      <c r="CE91" s="272"/>
      <c r="CF91" s="272"/>
      <c r="CG91" s="272"/>
      <c r="CH91" s="272"/>
      <c r="CI91" s="272"/>
      <c r="CJ91" s="272"/>
      <c r="CK91" s="445"/>
      <c r="CL91" s="272"/>
      <c r="CM91" s="272"/>
      <c r="CN91" s="272"/>
      <c r="CO91" s="272"/>
      <c r="CP91" s="272"/>
      <c r="CQ91" s="272"/>
      <c r="CR91" s="272"/>
      <c r="CS91" s="272"/>
      <c r="CT91" s="272"/>
      <c r="CU91" s="272"/>
      <c r="CV91" s="272"/>
      <c r="CW91" s="445"/>
      <c r="CX91" s="272"/>
      <c r="CY91" s="272"/>
      <c r="CZ91" s="272"/>
      <c r="DA91" s="272"/>
      <c r="DB91" s="272"/>
      <c r="DC91" s="272"/>
      <c r="DD91" s="272"/>
      <c r="DE91" s="272"/>
      <c r="DF91" s="272"/>
      <c r="DG91" s="272"/>
      <c r="DH91" s="272"/>
      <c r="DI91" s="445"/>
      <c r="DJ91" s="272"/>
      <c r="DK91" s="272"/>
      <c r="DL91" s="272"/>
      <c r="DM91" s="272"/>
      <c r="DN91" s="272"/>
      <c r="DO91" s="272"/>
      <c r="DP91" s="272"/>
      <c r="DQ91" s="272"/>
      <c r="DR91" s="272"/>
      <c r="DS91" s="272"/>
    </row>
    <row r="92" spans="1:127">
      <c r="A92" s="595"/>
      <c r="B92" s="759">
        <v>9</v>
      </c>
      <c r="C92" s="760"/>
      <c r="D92" s="760"/>
      <c r="E92" s="559">
        <v>1</v>
      </c>
      <c r="F92" s="574"/>
      <c r="G92" s="574"/>
      <c r="H92" s="575"/>
      <c r="I92" s="732"/>
      <c r="J92" s="576"/>
      <c r="K92" s="560"/>
      <c r="L92" s="576"/>
      <c r="M92" s="272"/>
      <c r="N92" s="272"/>
      <c r="O92" s="272"/>
      <c r="P92" s="556"/>
      <c r="Q92" s="556"/>
      <c r="R92" s="556"/>
      <c r="S92" s="556"/>
      <c r="T92" s="556"/>
      <c r="U92" s="594"/>
      <c r="V92" s="272"/>
      <c r="W92" s="272"/>
      <c r="X92" s="272"/>
      <c r="Y92" s="272"/>
      <c r="Z92" s="272"/>
      <c r="AA92" s="272"/>
      <c r="AB92" s="272"/>
      <c r="AC92" s="445"/>
      <c r="AD92" s="272"/>
      <c r="AE92" s="272"/>
      <c r="AF92" s="272"/>
      <c r="AG92" s="272"/>
      <c r="AH92" s="272"/>
      <c r="AI92" s="272"/>
      <c r="AJ92" s="272"/>
      <c r="AK92" s="272"/>
      <c r="AL92" s="272"/>
      <c r="AM92" s="272"/>
      <c r="AN92" s="272"/>
      <c r="AO92" s="445"/>
      <c r="AP92" s="272"/>
      <c r="AQ92" s="272"/>
      <c r="AR92" s="272"/>
      <c r="AS92" s="272"/>
      <c r="AT92" s="272"/>
      <c r="AU92" s="272"/>
      <c r="AV92" s="272"/>
      <c r="AW92" s="272"/>
      <c r="AX92" s="272"/>
      <c r="AY92" s="272"/>
      <c r="AZ92" s="272"/>
      <c r="BA92" s="445"/>
      <c r="BB92" s="272"/>
      <c r="BC92" s="272"/>
      <c r="BD92" s="272"/>
      <c r="BE92" s="272"/>
      <c r="BF92" s="272"/>
      <c r="BG92" s="272"/>
      <c r="BH92" s="272"/>
      <c r="BI92" s="272"/>
      <c r="BJ92" s="272"/>
      <c r="BK92" s="272"/>
      <c r="BL92" s="272"/>
      <c r="BM92" s="445"/>
      <c r="BN92" s="272"/>
      <c r="BO92" s="272"/>
      <c r="BP92" s="272"/>
      <c r="BQ92" s="272"/>
      <c r="BR92" s="272"/>
      <c r="BS92" s="272"/>
      <c r="BT92" s="272"/>
      <c r="BU92" s="272"/>
      <c r="BV92" s="272"/>
      <c r="BW92" s="272"/>
      <c r="BX92" s="272"/>
      <c r="BY92" s="445"/>
      <c r="BZ92" s="272"/>
      <c r="CA92" s="272"/>
      <c r="CB92" s="272"/>
      <c r="CC92" s="272"/>
      <c r="CD92" s="272"/>
      <c r="CE92" s="272"/>
      <c r="CF92" s="272"/>
      <c r="CG92" s="272"/>
      <c r="CH92" s="272"/>
      <c r="CI92" s="272"/>
      <c r="CJ92" s="272"/>
      <c r="CK92" s="445"/>
      <c r="CL92" s="272"/>
      <c r="CM92" s="272"/>
      <c r="CN92" s="272"/>
      <c r="CO92" s="272"/>
      <c r="CP92" s="272"/>
      <c r="CQ92" s="272"/>
      <c r="CR92" s="272"/>
      <c r="CS92" s="272"/>
      <c r="CT92" s="272"/>
      <c r="CU92" s="272"/>
      <c r="CV92" s="272"/>
      <c r="CW92" s="445"/>
      <c r="CX92" s="272"/>
      <c r="CY92" s="272"/>
      <c r="CZ92" s="272"/>
      <c r="DA92" s="272"/>
      <c r="DB92" s="272"/>
      <c r="DC92" s="272"/>
      <c r="DD92" s="272"/>
      <c r="DE92" s="272"/>
      <c r="DF92" s="272"/>
      <c r="DG92" s="272"/>
      <c r="DH92" s="272"/>
      <c r="DI92" s="445"/>
      <c r="DJ92" s="272"/>
      <c r="DK92" s="272"/>
      <c r="DL92" s="272"/>
      <c r="DM92" s="272"/>
      <c r="DN92" s="272"/>
      <c r="DO92" s="272"/>
      <c r="DP92" s="272"/>
      <c r="DQ92" s="272"/>
      <c r="DR92" s="272"/>
      <c r="DS92" s="272"/>
    </row>
    <row r="93" spans="1:127">
      <c r="A93" s="595"/>
      <c r="B93" s="759"/>
      <c r="C93" s="760"/>
      <c r="D93" s="760"/>
      <c r="E93" s="559">
        <v>2</v>
      </c>
      <c r="F93" s="574"/>
      <c r="G93" s="574"/>
      <c r="H93" s="575"/>
      <c r="I93" s="732"/>
      <c r="J93" s="576"/>
      <c r="K93" s="560"/>
      <c r="L93" s="576"/>
      <c r="M93" s="272"/>
      <c r="N93" s="272"/>
      <c r="O93" s="272"/>
      <c r="P93" s="556"/>
      <c r="Q93" s="556"/>
      <c r="R93" s="556"/>
      <c r="S93" s="556"/>
      <c r="T93" s="556"/>
      <c r="U93" s="594"/>
      <c r="V93" s="272"/>
      <c r="W93" s="272"/>
      <c r="X93" s="272"/>
      <c r="Y93" s="272"/>
      <c r="Z93" s="272"/>
      <c r="AA93" s="272"/>
      <c r="AB93" s="272"/>
      <c r="AC93" s="272"/>
      <c r="AD93" s="272"/>
      <c r="AE93" s="272"/>
      <c r="AF93" s="272"/>
      <c r="AG93" s="445"/>
      <c r="AH93" s="272"/>
      <c r="AI93" s="272"/>
      <c r="AJ93" s="272"/>
      <c r="AK93" s="272"/>
      <c r="AL93" s="272"/>
      <c r="AM93" s="272"/>
      <c r="AN93" s="272"/>
      <c r="AO93" s="272"/>
      <c r="AP93" s="272"/>
      <c r="AQ93" s="272"/>
      <c r="AR93" s="272"/>
      <c r="AS93" s="445"/>
      <c r="AT93" s="272"/>
      <c r="AU93" s="272"/>
      <c r="AV93" s="272"/>
      <c r="AW93" s="272"/>
      <c r="AX93" s="272"/>
      <c r="AY93" s="272"/>
      <c r="AZ93" s="272"/>
      <c r="BA93" s="272"/>
      <c r="BB93" s="272"/>
      <c r="BC93" s="272"/>
      <c r="BD93" s="272"/>
      <c r="BE93" s="445"/>
      <c r="BF93" s="272"/>
      <c r="BG93" s="272"/>
      <c r="BH93" s="272"/>
      <c r="BI93" s="272"/>
      <c r="BJ93" s="272"/>
      <c r="BK93" s="272"/>
      <c r="BL93" s="272"/>
      <c r="BM93" s="272"/>
      <c r="BN93" s="272"/>
      <c r="BO93" s="272"/>
      <c r="BP93" s="272"/>
      <c r="BQ93" s="445"/>
      <c r="BR93" s="272"/>
      <c r="BS93" s="272"/>
      <c r="BT93" s="272"/>
      <c r="BU93" s="272"/>
      <c r="BV93" s="272"/>
      <c r="BW93" s="272"/>
      <c r="BX93" s="272"/>
      <c r="BY93" s="272"/>
      <c r="BZ93" s="272"/>
      <c r="CA93" s="272"/>
      <c r="CB93" s="272"/>
      <c r="CC93" s="445"/>
      <c r="CD93" s="272"/>
      <c r="CE93" s="272"/>
      <c r="CF93" s="272"/>
      <c r="CG93" s="272"/>
      <c r="CH93" s="272"/>
      <c r="CI93" s="272"/>
      <c r="CJ93" s="272"/>
      <c r="CK93" s="272"/>
      <c r="CL93" s="272"/>
      <c r="CM93" s="272"/>
      <c r="CN93" s="272"/>
      <c r="CO93" s="445"/>
      <c r="CP93" s="272"/>
      <c r="CQ93" s="272"/>
      <c r="CR93" s="272"/>
      <c r="CS93" s="272"/>
      <c r="CT93" s="272"/>
      <c r="CU93" s="272"/>
      <c r="CV93" s="272"/>
      <c r="CW93" s="272"/>
      <c r="CX93" s="272"/>
      <c r="CY93" s="272"/>
      <c r="CZ93" s="272"/>
      <c r="DA93" s="445"/>
      <c r="DB93" s="272"/>
      <c r="DC93" s="272"/>
      <c r="DD93" s="272"/>
      <c r="DE93" s="272"/>
      <c r="DF93" s="272"/>
      <c r="DG93" s="272"/>
      <c r="DH93" s="272"/>
      <c r="DI93" s="272"/>
      <c r="DJ93" s="272"/>
      <c r="DK93" s="272"/>
      <c r="DL93" s="272"/>
      <c r="DM93" s="445"/>
      <c r="DN93" s="272"/>
      <c r="DO93" s="272"/>
      <c r="DP93" s="272"/>
      <c r="DQ93" s="272"/>
      <c r="DR93" s="272"/>
      <c r="DS93" s="272"/>
      <c r="DT93" s="272"/>
      <c r="DU93" s="272"/>
      <c r="DV93" s="272"/>
      <c r="DW93" s="272"/>
    </row>
    <row r="94" spans="1:127">
      <c r="A94" s="595"/>
      <c r="B94" s="759"/>
      <c r="C94" s="760"/>
      <c r="D94" s="760"/>
      <c r="E94" s="559">
        <v>3</v>
      </c>
      <c r="F94" s="574"/>
      <c r="G94" s="574"/>
      <c r="H94" s="575"/>
      <c r="I94" s="732"/>
      <c r="J94" s="576"/>
      <c r="K94" s="560"/>
      <c r="L94" s="576"/>
      <c r="M94" s="272"/>
      <c r="N94" s="272"/>
      <c r="O94" s="272"/>
      <c r="P94" s="556"/>
      <c r="Q94" s="556"/>
      <c r="R94" s="556"/>
      <c r="S94" s="556"/>
      <c r="T94" s="556"/>
      <c r="U94" s="594"/>
      <c r="V94" s="272"/>
      <c r="W94" s="272"/>
      <c r="X94" s="272"/>
      <c r="Y94" s="272"/>
      <c r="Z94" s="272"/>
      <c r="AA94" s="272"/>
      <c r="AB94" s="272"/>
      <c r="AC94" s="272"/>
      <c r="AD94" s="272"/>
      <c r="AE94" s="272"/>
      <c r="AF94" s="272"/>
      <c r="AG94" s="445"/>
      <c r="AH94" s="272"/>
      <c r="AI94" s="272"/>
      <c r="AJ94" s="272"/>
      <c r="AK94" s="272"/>
      <c r="AL94" s="272"/>
      <c r="AM94" s="272"/>
      <c r="AN94" s="272"/>
      <c r="AO94" s="272"/>
      <c r="AP94" s="272"/>
      <c r="AQ94" s="272"/>
      <c r="AR94" s="272"/>
      <c r="AS94" s="445"/>
      <c r="AT94" s="272"/>
      <c r="AU94" s="272"/>
      <c r="AV94" s="272"/>
      <c r="AW94" s="272"/>
      <c r="AX94" s="272"/>
      <c r="AY94" s="272"/>
      <c r="AZ94" s="272"/>
      <c r="BA94" s="272"/>
      <c r="BB94" s="272"/>
      <c r="BC94" s="272"/>
      <c r="BD94" s="272"/>
      <c r="BE94" s="445"/>
      <c r="BF94" s="272"/>
      <c r="BG94" s="272"/>
      <c r="BH94" s="272"/>
      <c r="BI94" s="272"/>
      <c r="BJ94" s="272"/>
      <c r="BK94" s="272"/>
      <c r="BL94" s="272"/>
      <c r="BM94" s="272"/>
      <c r="BN94" s="272"/>
      <c r="BO94" s="272"/>
      <c r="BP94" s="272"/>
      <c r="BQ94" s="445"/>
      <c r="BR94" s="272"/>
      <c r="BS94" s="272"/>
      <c r="BT94" s="272"/>
      <c r="BU94" s="272"/>
      <c r="BV94" s="272"/>
      <c r="BW94" s="272"/>
      <c r="BX94" s="272"/>
      <c r="BY94" s="272"/>
      <c r="BZ94" s="272"/>
      <c r="CA94" s="272"/>
      <c r="CB94" s="272"/>
      <c r="CC94" s="445"/>
      <c r="CD94" s="272"/>
      <c r="CE94" s="272"/>
      <c r="CF94" s="272"/>
      <c r="CG94" s="272"/>
      <c r="CH94" s="272"/>
      <c r="CI94" s="272"/>
      <c r="CJ94" s="272"/>
      <c r="CK94" s="272"/>
      <c r="CL94" s="272"/>
      <c r="CM94" s="272"/>
      <c r="CN94" s="272"/>
      <c r="CO94" s="445"/>
      <c r="CP94" s="272"/>
      <c r="CQ94" s="272"/>
      <c r="CR94" s="272"/>
      <c r="CS94" s="272"/>
      <c r="CT94" s="272"/>
      <c r="CU94" s="272"/>
      <c r="CV94" s="272"/>
      <c r="CW94" s="272"/>
      <c r="CX94" s="272"/>
      <c r="CY94" s="272"/>
      <c r="CZ94" s="272"/>
      <c r="DA94" s="445"/>
      <c r="DB94" s="272"/>
      <c r="DC94" s="272"/>
      <c r="DD94" s="272"/>
      <c r="DE94" s="272"/>
      <c r="DF94" s="272"/>
      <c r="DG94" s="272"/>
      <c r="DH94" s="272"/>
      <c r="DI94" s="272"/>
      <c r="DJ94" s="272"/>
      <c r="DK94" s="272"/>
      <c r="DL94" s="272"/>
      <c r="DM94" s="445"/>
      <c r="DN94" s="272"/>
      <c r="DO94" s="272"/>
      <c r="DP94" s="272"/>
      <c r="DQ94" s="272"/>
      <c r="DR94" s="272"/>
      <c r="DS94" s="272"/>
      <c r="DT94" s="272"/>
      <c r="DU94" s="272"/>
      <c r="DV94" s="272"/>
      <c r="DW94" s="272"/>
    </row>
    <row r="95" spans="1:127">
      <c r="A95" s="595"/>
      <c r="B95" s="759">
        <v>10</v>
      </c>
      <c r="C95" s="760"/>
      <c r="D95" s="760"/>
      <c r="E95" s="559">
        <v>1</v>
      </c>
      <c r="F95" s="574"/>
      <c r="G95" s="574"/>
      <c r="H95" s="575"/>
      <c r="I95" s="732"/>
      <c r="J95" s="576"/>
      <c r="K95" s="560"/>
      <c r="L95" s="576"/>
      <c r="M95" s="272"/>
      <c r="N95" s="272"/>
      <c r="O95" s="272"/>
      <c r="P95" s="556"/>
      <c r="Q95" s="556"/>
      <c r="R95" s="556"/>
      <c r="S95" s="556"/>
      <c r="T95" s="556"/>
      <c r="U95" s="594"/>
      <c r="V95" s="272"/>
      <c r="W95" s="272"/>
      <c r="X95" s="272"/>
      <c r="Y95" s="272"/>
      <c r="Z95" s="272"/>
      <c r="AA95" s="272"/>
      <c r="AB95" s="272"/>
      <c r="AC95" s="272"/>
      <c r="AD95" s="272"/>
      <c r="AE95" s="272"/>
      <c r="AF95" s="272"/>
      <c r="AG95" s="445"/>
      <c r="AH95" s="272"/>
      <c r="AI95" s="272"/>
      <c r="AJ95" s="272"/>
      <c r="AK95" s="272"/>
      <c r="AL95" s="272"/>
      <c r="AM95" s="272"/>
      <c r="AN95" s="272"/>
      <c r="AO95" s="272"/>
      <c r="AP95" s="272"/>
      <c r="AQ95" s="272"/>
      <c r="AR95" s="272"/>
      <c r="AS95" s="445"/>
      <c r="AT95" s="272"/>
      <c r="AU95" s="272"/>
      <c r="AV95" s="272"/>
      <c r="AW95" s="272"/>
      <c r="AX95" s="272"/>
      <c r="AY95" s="272"/>
      <c r="AZ95" s="272"/>
      <c r="BA95" s="272"/>
      <c r="BB95" s="272"/>
      <c r="BC95" s="272"/>
      <c r="BD95" s="272"/>
      <c r="BE95" s="445"/>
      <c r="BF95" s="272"/>
      <c r="BG95" s="272"/>
      <c r="BH95" s="272"/>
      <c r="BI95" s="272"/>
      <c r="BJ95" s="272"/>
      <c r="BK95" s="272"/>
      <c r="BL95" s="272"/>
      <c r="BM95" s="272"/>
      <c r="BN95" s="272"/>
      <c r="BO95" s="272"/>
      <c r="BP95" s="272"/>
      <c r="BQ95" s="445"/>
      <c r="BR95" s="272"/>
      <c r="BS95" s="272"/>
      <c r="BT95" s="272"/>
      <c r="BU95" s="272"/>
      <c r="BV95" s="272"/>
      <c r="BW95" s="272"/>
      <c r="BX95" s="272"/>
      <c r="BY95" s="272"/>
      <c r="BZ95" s="272"/>
      <c r="CA95" s="272"/>
      <c r="CB95" s="272"/>
      <c r="CC95" s="445"/>
      <c r="CD95" s="272"/>
      <c r="CE95" s="272"/>
      <c r="CF95" s="272"/>
      <c r="CG95" s="272"/>
      <c r="CH95" s="272"/>
      <c r="CI95" s="272"/>
      <c r="CJ95" s="272"/>
      <c r="CK95" s="272"/>
      <c r="CL95" s="272"/>
      <c r="CM95" s="272"/>
      <c r="CN95" s="272"/>
      <c r="CO95" s="445"/>
      <c r="CP95" s="272"/>
      <c r="CQ95" s="272"/>
      <c r="CR95" s="272"/>
      <c r="CS95" s="272"/>
      <c r="CT95" s="272"/>
      <c r="CU95" s="272"/>
      <c r="CV95" s="272"/>
      <c r="CW95" s="272"/>
      <c r="CX95" s="272"/>
      <c r="CY95" s="272"/>
      <c r="CZ95" s="272"/>
      <c r="DA95" s="445"/>
      <c r="DB95" s="272"/>
      <c r="DC95" s="272"/>
      <c r="DD95" s="272"/>
      <c r="DE95" s="272"/>
      <c r="DF95" s="272"/>
      <c r="DG95" s="272"/>
      <c r="DH95" s="272"/>
      <c r="DI95" s="272"/>
      <c r="DJ95" s="272"/>
      <c r="DK95" s="272"/>
      <c r="DL95" s="272"/>
      <c r="DM95" s="445"/>
      <c r="DN95" s="272"/>
      <c r="DO95" s="272"/>
      <c r="DP95" s="272"/>
      <c r="DQ95" s="272"/>
      <c r="DR95" s="272"/>
      <c r="DS95" s="272"/>
      <c r="DT95" s="272"/>
      <c r="DU95" s="272"/>
      <c r="DV95" s="272"/>
      <c r="DW95" s="272"/>
    </row>
    <row r="96" spans="1:127">
      <c r="A96" s="595"/>
      <c r="B96" s="759"/>
      <c r="C96" s="760"/>
      <c r="D96" s="760"/>
      <c r="E96" s="559">
        <v>2</v>
      </c>
      <c r="F96" s="574"/>
      <c r="G96" s="574"/>
      <c r="H96" s="575"/>
      <c r="I96" s="732"/>
      <c r="J96" s="576"/>
      <c r="K96" s="560"/>
      <c r="L96" s="576"/>
      <c r="M96" s="272"/>
      <c r="N96" s="272"/>
      <c r="O96" s="272"/>
      <c r="P96" s="556"/>
      <c r="Q96" s="556"/>
      <c r="R96" s="556"/>
      <c r="S96" s="556"/>
      <c r="T96" s="556"/>
      <c r="U96" s="594"/>
      <c r="V96" s="272"/>
      <c r="W96" s="272"/>
      <c r="X96" s="272"/>
      <c r="Y96" s="272"/>
      <c r="Z96" s="272"/>
      <c r="AA96" s="272"/>
      <c r="AB96" s="272"/>
      <c r="AC96" s="272"/>
      <c r="AD96" s="272"/>
      <c r="AE96" s="272"/>
      <c r="AF96" s="272"/>
      <c r="AG96" s="445"/>
      <c r="AH96" s="272"/>
      <c r="AI96" s="272"/>
      <c r="AJ96" s="272"/>
      <c r="AK96" s="272"/>
      <c r="AL96" s="272"/>
      <c r="AM96" s="272"/>
      <c r="AN96" s="272"/>
      <c r="AO96" s="272"/>
      <c r="AP96" s="272"/>
      <c r="AQ96" s="272"/>
      <c r="AR96" s="272"/>
      <c r="AS96" s="445"/>
      <c r="AT96" s="272"/>
      <c r="AU96" s="272"/>
      <c r="AV96" s="272"/>
      <c r="AW96" s="272"/>
      <c r="AX96" s="272"/>
      <c r="AY96" s="272"/>
      <c r="AZ96" s="272"/>
      <c r="BA96" s="272"/>
      <c r="BB96" s="272"/>
      <c r="BC96" s="272"/>
      <c r="BD96" s="272"/>
      <c r="BE96" s="445"/>
      <c r="BF96" s="272"/>
      <c r="BG96" s="272"/>
      <c r="BH96" s="272"/>
      <c r="BI96" s="272"/>
      <c r="BJ96" s="272"/>
      <c r="BK96" s="272"/>
      <c r="BL96" s="272"/>
      <c r="BM96" s="272"/>
      <c r="BN96" s="272"/>
      <c r="BO96" s="272"/>
      <c r="BP96" s="272"/>
      <c r="BQ96" s="445"/>
      <c r="BR96" s="272"/>
      <c r="BS96" s="272"/>
      <c r="BT96" s="272"/>
      <c r="BU96" s="272"/>
      <c r="BV96" s="272"/>
      <c r="BW96" s="272"/>
      <c r="BX96" s="272"/>
      <c r="BY96" s="272"/>
      <c r="BZ96" s="272"/>
      <c r="CA96" s="272"/>
      <c r="CB96" s="272"/>
      <c r="CC96" s="445"/>
      <c r="CD96" s="272"/>
      <c r="CE96" s="272"/>
      <c r="CF96" s="272"/>
      <c r="CG96" s="272"/>
      <c r="CH96" s="272"/>
      <c r="CI96" s="272"/>
      <c r="CJ96" s="272"/>
      <c r="CK96" s="272"/>
      <c r="CL96" s="272"/>
      <c r="CM96" s="272"/>
      <c r="CN96" s="272"/>
      <c r="CO96" s="445"/>
      <c r="CP96" s="272"/>
      <c r="CQ96" s="272"/>
      <c r="CR96" s="272"/>
      <c r="CS96" s="272"/>
      <c r="CT96" s="272"/>
      <c r="CU96" s="272"/>
      <c r="CV96" s="272"/>
      <c r="CW96" s="272"/>
      <c r="CX96" s="272"/>
      <c r="CY96" s="272"/>
      <c r="CZ96" s="272"/>
      <c r="DA96" s="445"/>
      <c r="DB96" s="272"/>
      <c r="DC96" s="272"/>
      <c r="DD96" s="272"/>
      <c r="DE96" s="272"/>
      <c r="DF96" s="272"/>
      <c r="DG96" s="272"/>
      <c r="DH96" s="272"/>
      <c r="DI96" s="272"/>
      <c r="DJ96" s="272"/>
      <c r="DK96" s="272"/>
      <c r="DL96" s="272"/>
      <c r="DM96" s="445"/>
      <c r="DN96" s="272"/>
      <c r="DO96" s="272"/>
      <c r="DP96" s="272"/>
      <c r="DQ96" s="272"/>
      <c r="DR96" s="272"/>
      <c r="DS96" s="272"/>
      <c r="DT96" s="272"/>
      <c r="DU96" s="272"/>
      <c r="DV96" s="272"/>
      <c r="DW96" s="272"/>
    </row>
    <row r="97" spans="1:307">
      <c r="A97" s="595"/>
      <c r="B97" s="759"/>
      <c r="C97" s="760"/>
      <c r="D97" s="760"/>
      <c r="E97" s="559">
        <v>3</v>
      </c>
      <c r="F97" s="574"/>
      <c r="G97" s="574"/>
      <c r="H97" s="575"/>
      <c r="I97" s="732"/>
      <c r="J97" s="576"/>
      <c r="K97" s="560"/>
      <c r="L97" s="576"/>
      <c r="M97" s="272"/>
      <c r="N97" s="272"/>
      <c r="O97" s="272"/>
      <c r="P97" s="556"/>
      <c r="Q97" s="556"/>
      <c r="R97" s="556"/>
      <c r="S97" s="556"/>
      <c r="T97" s="556"/>
      <c r="U97" s="594"/>
      <c r="V97" s="272"/>
      <c r="W97" s="272"/>
      <c r="X97" s="272"/>
      <c r="Y97" s="272"/>
      <c r="Z97" s="272"/>
      <c r="AA97" s="272"/>
      <c r="AB97" s="272"/>
      <c r="AC97" s="272"/>
      <c r="AD97" s="272"/>
      <c r="AE97" s="272"/>
      <c r="AF97" s="272"/>
      <c r="AG97" s="445"/>
      <c r="AH97" s="272"/>
      <c r="AI97" s="272"/>
      <c r="AJ97" s="272"/>
      <c r="AK97" s="272"/>
      <c r="AL97" s="272"/>
      <c r="AM97" s="272"/>
      <c r="AN97" s="272"/>
      <c r="AO97" s="272"/>
      <c r="AP97" s="272"/>
      <c r="AQ97" s="272"/>
      <c r="AR97" s="272"/>
      <c r="AS97" s="445"/>
      <c r="AT97" s="272"/>
      <c r="AU97" s="272"/>
      <c r="AV97" s="272"/>
      <c r="AW97" s="272"/>
      <c r="AX97" s="272"/>
      <c r="AY97" s="272"/>
      <c r="AZ97" s="272"/>
      <c r="BA97" s="272"/>
      <c r="BB97" s="272"/>
      <c r="BC97" s="272"/>
      <c r="BD97" s="272"/>
      <c r="BE97" s="445"/>
      <c r="BF97" s="272"/>
      <c r="BG97" s="272"/>
      <c r="BH97" s="272"/>
      <c r="BI97" s="272"/>
      <c r="BJ97" s="272"/>
      <c r="BK97" s="272"/>
      <c r="BL97" s="272"/>
      <c r="BM97" s="272"/>
      <c r="BN97" s="272"/>
      <c r="BO97" s="272"/>
      <c r="BP97" s="272"/>
      <c r="BQ97" s="445"/>
      <c r="BR97" s="272"/>
      <c r="BS97" s="272"/>
      <c r="BT97" s="272"/>
      <c r="BU97" s="272"/>
      <c r="BV97" s="272"/>
      <c r="BW97" s="272"/>
      <c r="BX97" s="272"/>
      <c r="BY97" s="272"/>
      <c r="BZ97" s="272"/>
      <c r="CA97" s="272"/>
      <c r="CB97" s="272"/>
      <c r="CC97" s="445"/>
      <c r="CD97" s="272"/>
      <c r="CE97" s="272"/>
      <c r="CF97" s="272"/>
      <c r="CG97" s="272"/>
      <c r="CH97" s="272"/>
      <c r="CI97" s="272"/>
      <c r="CJ97" s="272"/>
      <c r="CK97" s="272"/>
      <c r="CL97" s="272"/>
      <c r="CM97" s="272"/>
      <c r="CN97" s="272"/>
      <c r="CO97" s="445"/>
      <c r="CP97" s="272"/>
      <c r="CQ97" s="272"/>
      <c r="CR97" s="272"/>
      <c r="CS97" s="272"/>
      <c r="CT97" s="272"/>
      <c r="CU97" s="272"/>
      <c r="CV97" s="272"/>
      <c r="CW97" s="272"/>
      <c r="CX97" s="272"/>
      <c r="CY97" s="272"/>
      <c r="CZ97" s="272"/>
      <c r="DA97" s="445"/>
      <c r="DB97" s="272"/>
      <c r="DC97" s="272"/>
      <c r="DD97" s="272"/>
      <c r="DE97" s="272"/>
      <c r="DF97" s="272"/>
      <c r="DG97" s="272"/>
      <c r="DH97" s="272"/>
      <c r="DI97" s="272"/>
      <c r="DJ97" s="272"/>
      <c r="DK97" s="272"/>
      <c r="DL97" s="272"/>
      <c r="DM97" s="445"/>
      <c r="DN97" s="272"/>
      <c r="DO97" s="272"/>
      <c r="DP97" s="272"/>
      <c r="DQ97" s="272"/>
      <c r="DR97" s="272"/>
      <c r="DS97" s="272"/>
      <c r="DT97" s="272"/>
      <c r="DU97" s="272"/>
      <c r="DV97" s="272"/>
      <c r="DW97" s="272"/>
    </row>
    <row r="98" spans="1:307">
      <c r="A98" s="595"/>
      <c r="B98" s="272"/>
      <c r="C98" s="445"/>
      <c r="D98" s="272"/>
      <c r="E98" s="272"/>
      <c r="F98" s="272"/>
      <c r="G98" s="272"/>
      <c r="H98" s="272"/>
      <c r="I98" s="272"/>
      <c r="J98" s="272"/>
      <c r="K98" s="272"/>
      <c r="L98" s="272"/>
      <c r="M98" s="272"/>
      <c r="N98" s="272"/>
      <c r="O98" s="272"/>
      <c r="P98" s="272"/>
      <c r="Q98" s="272"/>
      <c r="R98" s="272"/>
      <c r="S98" s="272"/>
      <c r="T98" s="272"/>
      <c r="U98" s="594"/>
      <c r="V98" s="272"/>
      <c r="W98" s="272"/>
      <c r="X98" s="272"/>
      <c r="Y98" s="272"/>
      <c r="Z98" s="272"/>
      <c r="AA98" s="272"/>
      <c r="AB98" s="272"/>
      <c r="AC98" s="272"/>
      <c r="AD98" s="272"/>
      <c r="AE98" s="272"/>
      <c r="AF98" s="272"/>
      <c r="AG98" s="445"/>
      <c r="AH98" s="272"/>
      <c r="AI98" s="272"/>
      <c r="AJ98" s="272"/>
      <c r="AK98" s="272"/>
      <c r="AL98" s="272"/>
      <c r="AM98" s="272"/>
      <c r="AN98" s="272"/>
      <c r="AO98" s="272"/>
      <c r="AP98" s="272"/>
      <c r="AQ98" s="272"/>
      <c r="AR98" s="272"/>
      <c r="AS98" s="445"/>
      <c r="AT98" s="272"/>
      <c r="AU98" s="272"/>
      <c r="AV98" s="272"/>
      <c r="AW98" s="272"/>
      <c r="AX98" s="272"/>
      <c r="AY98" s="272"/>
      <c r="AZ98" s="272"/>
      <c r="BA98" s="272"/>
      <c r="BB98" s="272"/>
      <c r="BC98" s="272"/>
      <c r="BD98" s="272"/>
      <c r="BE98" s="445"/>
      <c r="BF98" s="272"/>
      <c r="BG98" s="272"/>
      <c r="BH98" s="272"/>
      <c r="BI98" s="272"/>
      <c r="BJ98" s="272"/>
      <c r="BK98" s="272"/>
      <c r="BL98" s="272"/>
      <c r="BM98" s="272"/>
      <c r="BN98" s="272"/>
      <c r="BO98" s="272"/>
      <c r="BP98" s="272"/>
      <c r="BQ98" s="445"/>
      <c r="BR98" s="272"/>
      <c r="BS98" s="272"/>
      <c r="BT98" s="272"/>
      <c r="BU98" s="272"/>
      <c r="BV98" s="272"/>
      <c r="BW98" s="272"/>
      <c r="BX98" s="272"/>
      <c r="BY98" s="272"/>
      <c r="BZ98" s="272"/>
      <c r="CA98" s="272"/>
      <c r="CB98" s="272"/>
      <c r="CC98" s="445"/>
      <c r="CD98" s="272"/>
      <c r="CE98" s="272"/>
      <c r="CF98" s="272"/>
      <c r="CG98" s="272"/>
      <c r="CH98" s="272"/>
      <c r="CI98" s="272"/>
      <c r="CJ98" s="272"/>
      <c r="CK98" s="272"/>
      <c r="CL98" s="272"/>
      <c r="CM98" s="272"/>
      <c r="CN98" s="272"/>
      <c r="CO98" s="445"/>
      <c r="CP98" s="272"/>
      <c r="CQ98" s="272"/>
      <c r="CR98" s="272"/>
      <c r="CS98" s="272"/>
      <c r="CT98" s="272"/>
      <c r="CU98" s="272"/>
      <c r="CV98" s="272"/>
      <c r="CW98" s="272"/>
      <c r="CX98" s="272"/>
      <c r="CY98" s="272"/>
      <c r="CZ98" s="272"/>
      <c r="DA98" s="445"/>
      <c r="DB98" s="272"/>
      <c r="DC98" s="272"/>
      <c r="DD98" s="272"/>
      <c r="DE98" s="272"/>
      <c r="DF98" s="272"/>
      <c r="DG98" s="272"/>
      <c r="DH98" s="272"/>
      <c r="DI98" s="272"/>
      <c r="DJ98" s="272"/>
      <c r="DK98" s="272"/>
      <c r="DL98" s="272"/>
      <c r="DM98" s="445"/>
      <c r="DN98" s="272"/>
      <c r="DO98" s="272"/>
      <c r="DP98" s="272"/>
      <c r="DQ98" s="272"/>
      <c r="DR98" s="272"/>
      <c r="DS98" s="272"/>
      <c r="DT98" s="272"/>
      <c r="DU98" s="272"/>
      <c r="DV98" s="272"/>
      <c r="DW98" s="272"/>
    </row>
    <row r="99" spans="1:307">
      <c r="A99" s="595"/>
      <c r="B99" s="272"/>
      <c r="C99" s="272"/>
      <c r="D99" s="272"/>
      <c r="E99" s="272"/>
      <c r="F99" s="272"/>
      <c r="G99" s="272"/>
      <c r="H99" s="272"/>
      <c r="I99" s="272"/>
      <c r="J99" s="272"/>
      <c r="K99" s="272"/>
      <c r="L99" s="272"/>
      <c r="M99" s="272"/>
      <c r="N99" s="272"/>
      <c r="O99" s="272"/>
      <c r="P99" s="272"/>
      <c r="Q99" s="272"/>
      <c r="R99" s="272"/>
      <c r="S99" s="272"/>
      <c r="T99" s="272"/>
      <c r="U99" s="594"/>
      <c r="BT99" s="266"/>
    </row>
    <row r="100" spans="1:307" ht="20.25" hidden="1">
      <c r="A100" s="606"/>
      <c r="B100" s="442" t="s">
        <v>306</v>
      </c>
      <c r="C100" s="277"/>
      <c r="D100" s="277"/>
      <c r="E100" s="277"/>
      <c r="F100" s="277"/>
      <c r="G100" s="277"/>
      <c r="H100" s="277"/>
      <c r="I100" s="277"/>
      <c r="J100" s="277"/>
      <c r="K100" s="277"/>
      <c r="L100" s="277"/>
      <c r="M100" s="277"/>
      <c r="N100" s="277"/>
      <c r="O100" s="277"/>
      <c r="P100" s="277"/>
      <c r="Q100" s="277"/>
      <c r="R100" s="277"/>
      <c r="S100" s="277"/>
      <c r="T100" s="277"/>
      <c r="U100" s="607"/>
      <c r="V100" s="271"/>
      <c r="W100" s="271"/>
      <c r="X100" s="271"/>
      <c r="Y100" s="271"/>
      <c r="Z100" s="271"/>
      <c r="AA100" s="271"/>
      <c r="AB100" s="271"/>
      <c r="AC100" s="271"/>
      <c r="AD100" s="271"/>
      <c r="AE100" s="271"/>
      <c r="AF100" s="271"/>
      <c r="AG100" s="271"/>
      <c r="AH100" s="271"/>
      <c r="AI100" s="271"/>
      <c r="AJ100" s="271"/>
      <c r="AK100" s="271"/>
      <c r="AL100" s="271"/>
      <c r="AM100" s="271"/>
      <c r="AN100" s="271"/>
      <c r="AO100" s="271"/>
      <c r="AP100" s="271"/>
      <c r="AQ100" s="271"/>
      <c r="AR100" s="271"/>
      <c r="AS100" s="271"/>
      <c r="AT100" s="271"/>
      <c r="AU100" s="271"/>
      <c r="AV100" s="271"/>
      <c r="AW100" s="271"/>
      <c r="AX100" s="271"/>
      <c r="AY100" s="271"/>
      <c r="AZ100" s="271"/>
      <c r="BA100" s="271"/>
      <c r="BB100" s="271"/>
      <c r="BC100" s="271"/>
      <c r="BD100" s="271"/>
      <c r="BE100" s="271"/>
      <c r="BF100" s="271"/>
      <c r="BG100" s="271"/>
      <c r="BH100" s="271"/>
      <c r="BI100" s="271"/>
      <c r="BJ100" s="271"/>
      <c r="BK100" s="271"/>
      <c r="BL100" s="271"/>
      <c r="BM100" s="271"/>
      <c r="BN100" s="271"/>
      <c r="BO100" s="271"/>
      <c r="BP100" s="271"/>
      <c r="BQ100" s="271"/>
      <c r="BR100" s="271"/>
      <c r="BS100" s="271"/>
      <c r="BT100" s="271"/>
      <c r="BU100" s="271"/>
      <c r="BV100" s="271"/>
      <c r="BW100" s="271"/>
      <c r="BX100" s="271"/>
      <c r="BY100" s="271"/>
      <c r="BZ100" s="271"/>
      <c r="CA100" s="271"/>
      <c r="CB100" s="271"/>
      <c r="CC100" s="271"/>
      <c r="CD100" s="271"/>
      <c r="CE100" s="271"/>
      <c r="CF100" s="271"/>
      <c r="CG100" s="271"/>
      <c r="CH100" s="271"/>
      <c r="CI100" s="271"/>
      <c r="CJ100" s="271"/>
      <c r="CK100" s="271"/>
      <c r="CL100" s="271"/>
      <c r="CM100" s="271"/>
      <c r="CN100" s="271"/>
      <c r="CO100" s="271"/>
      <c r="CP100" s="271"/>
      <c r="CQ100" s="271"/>
      <c r="CR100" s="271"/>
      <c r="CS100" s="271"/>
      <c r="CT100" s="271"/>
      <c r="CU100" s="271"/>
      <c r="CV100" s="271"/>
      <c r="CW100" s="271"/>
      <c r="CX100" s="271"/>
      <c r="CY100" s="271"/>
      <c r="CZ100" s="271"/>
      <c r="DA100" s="271"/>
      <c r="DB100" s="271"/>
      <c r="DC100" s="271"/>
      <c r="DD100" s="271"/>
      <c r="DE100" s="271"/>
      <c r="DF100" s="271"/>
      <c r="DG100" s="271"/>
      <c r="DH100" s="271"/>
      <c r="DI100" s="271"/>
      <c r="DJ100" s="271"/>
      <c r="DK100" s="271"/>
      <c r="DL100" s="271"/>
      <c r="DM100" s="271"/>
      <c r="DN100" s="271"/>
      <c r="DO100" s="271"/>
      <c r="DP100" s="271"/>
      <c r="DQ100" s="271"/>
      <c r="DR100" s="271"/>
      <c r="DS100" s="271"/>
      <c r="DT100" s="271"/>
      <c r="DU100" s="271"/>
      <c r="DV100" s="271"/>
      <c r="DW100" s="271"/>
      <c r="DX100" s="271"/>
      <c r="DY100" s="271"/>
      <c r="DZ100" s="271"/>
      <c r="EA100" s="271"/>
      <c r="EB100" s="271"/>
      <c r="EC100" s="271"/>
      <c r="ED100" s="271"/>
      <c r="EE100" s="271"/>
      <c r="EF100" s="271"/>
      <c r="EG100" s="271"/>
      <c r="EH100" s="271"/>
      <c r="EI100" s="271"/>
      <c r="EJ100" s="271"/>
      <c r="EK100" s="271"/>
      <c r="EL100" s="271"/>
      <c r="EM100" s="271"/>
      <c r="EN100" s="271"/>
      <c r="EO100" s="271"/>
      <c r="EP100" s="271"/>
      <c r="EQ100" s="271"/>
      <c r="ER100" s="271"/>
      <c r="ES100" s="271"/>
      <c r="ET100" s="271"/>
      <c r="EU100" s="271"/>
      <c r="EV100" s="271"/>
      <c r="EW100" s="271"/>
      <c r="EX100" s="271"/>
      <c r="EY100" s="271"/>
      <c r="EZ100" s="271"/>
      <c r="FA100" s="271"/>
      <c r="FB100" s="271"/>
      <c r="FC100" s="271"/>
      <c r="FD100" s="271"/>
      <c r="FE100" s="271"/>
      <c r="FF100" s="271"/>
      <c r="FG100" s="271"/>
      <c r="FH100" s="271"/>
      <c r="FI100" s="271"/>
      <c r="FJ100" s="271"/>
      <c r="FK100" s="271"/>
      <c r="FL100" s="271"/>
      <c r="FM100" s="271"/>
      <c r="FN100" s="271"/>
      <c r="FO100" s="271"/>
      <c r="FP100" s="271"/>
      <c r="FQ100" s="271"/>
      <c r="FR100" s="271"/>
      <c r="FS100" s="271"/>
      <c r="FT100" s="271"/>
      <c r="FU100" s="271"/>
      <c r="FV100" s="271"/>
      <c r="FW100" s="271"/>
      <c r="FX100" s="271"/>
      <c r="FY100" s="271"/>
      <c r="FZ100" s="271"/>
      <c r="GA100" s="271"/>
      <c r="GB100" s="271"/>
      <c r="GC100" s="271"/>
      <c r="GD100" s="271"/>
      <c r="GE100" s="271"/>
      <c r="GF100" s="271"/>
      <c r="GG100" s="271"/>
      <c r="GH100" s="271"/>
      <c r="GI100" s="271"/>
      <c r="GJ100" s="271"/>
      <c r="GK100" s="271"/>
      <c r="GL100" s="271"/>
      <c r="GM100" s="271"/>
      <c r="GN100" s="271"/>
      <c r="GO100" s="271"/>
      <c r="GP100" s="271"/>
      <c r="GQ100" s="271"/>
      <c r="GR100" s="271"/>
      <c r="GS100" s="271"/>
      <c r="GT100" s="271"/>
      <c r="GU100" s="271"/>
      <c r="GV100" s="271"/>
      <c r="GW100" s="271"/>
      <c r="GX100" s="271"/>
      <c r="GY100" s="271"/>
      <c r="GZ100" s="271"/>
      <c r="HA100" s="271"/>
      <c r="HB100" s="271"/>
      <c r="HC100" s="271"/>
      <c r="HD100" s="271"/>
      <c r="HE100" s="271"/>
      <c r="HF100" s="271"/>
      <c r="HG100" s="271"/>
      <c r="HH100" s="271"/>
      <c r="HI100" s="271"/>
      <c r="HJ100" s="271"/>
      <c r="HK100" s="271"/>
      <c r="HL100" s="271"/>
      <c r="HM100" s="271"/>
      <c r="HN100" s="271"/>
      <c r="HO100" s="271"/>
      <c r="HP100" s="271"/>
      <c r="HQ100" s="271"/>
      <c r="HR100" s="271"/>
      <c r="HS100" s="271"/>
      <c r="HT100" s="271"/>
      <c r="HU100" s="271"/>
      <c r="HV100" s="271"/>
      <c r="HW100" s="271"/>
      <c r="HX100" s="271"/>
      <c r="HY100" s="271"/>
      <c r="HZ100" s="271"/>
      <c r="IA100" s="271"/>
      <c r="IB100" s="271"/>
      <c r="IC100" s="271"/>
      <c r="ID100" s="271"/>
      <c r="IE100" s="271"/>
      <c r="IF100" s="271"/>
      <c r="IG100" s="271"/>
      <c r="IH100" s="271"/>
      <c r="II100" s="271"/>
      <c r="IJ100" s="271"/>
      <c r="IK100" s="271"/>
      <c r="IL100" s="271"/>
      <c r="IM100" s="271"/>
      <c r="IN100" s="271"/>
      <c r="IO100" s="271"/>
      <c r="IP100" s="271"/>
      <c r="IQ100" s="271"/>
      <c r="IR100" s="271"/>
      <c r="IS100" s="271"/>
      <c r="IT100" s="271"/>
      <c r="IU100" s="271"/>
      <c r="IV100" s="271"/>
      <c r="IW100" s="271"/>
      <c r="IX100" s="271"/>
      <c r="IY100" s="271"/>
      <c r="IZ100" s="271"/>
      <c r="JA100" s="271"/>
      <c r="JB100" s="271"/>
      <c r="JC100" s="271"/>
      <c r="JD100" s="271"/>
      <c r="JE100" s="271"/>
      <c r="JF100" s="271"/>
      <c r="JG100" s="271"/>
      <c r="JH100" s="271"/>
      <c r="JI100" s="271"/>
      <c r="JJ100" s="271"/>
      <c r="JK100" s="271"/>
      <c r="JL100" s="271"/>
      <c r="JM100" s="271"/>
      <c r="JN100" s="271"/>
      <c r="JO100" s="271"/>
      <c r="JP100" s="271"/>
      <c r="JQ100" s="271"/>
      <c r="JR100" s="271"/>
      <c r="JS100" s="271"/>
      <c r="JT100" s="271"/>
      <c r="JU100" s="271"/>
      <c r="JV100" s="271"/>
      <c r="JW100" s="271"/>
      <c r="JX100" s="271"/>
      <c r="JY100" s="271"/>
      <c r="JZ100" s="271"/>
      <c r="KA100" s="271"/>
      <c r="KB100" s="271"/>
      <c r="KC100" s="271"/>
      <c r="KD100" s="271"/>
      <c r="KE100" s="271"/>
      <c r="KF100" s="271"/>
      <c r="KG100" s="271"/>
      <c r="KH100" s="271"/>
      <c r="KI100" s="271"/>
      <c r="KJ100" s="271"/>
      <c r="KK100" s="271"/>
      <c r="KL100" s="271"/>
      <c r="KM100" s="271"/>
      <c r="KN100" s="271"/>
      <c r="KO100" s="271"/>
      <c r="KP100" s="271"/>
      <c r="KQ100" s="271"/>
      <c r="KR100" s="271"/>
      <c r="KS100" s="271"/>
      <c r="KT100" s="271"/>
      <c r="KU100" s="271"/>
    </row>
    <row r="101" spans="1:307" hidden="1">
      <c r="A101" s="595"/>
      <c r="B101" s="273" t="s">
        <v>2394</v>
      </c>
      <c r="C101" s="272"/>
      <c r="D101" s="272"/>
      <c r="E101" s="272"/>
      <c r="F101" s="272"/>
      <c r="G101" s="272"/>
      <c r="H101" s="272"/>
      <c r="I101" s="272"/>
      <c r="J101" s="272"/>
      <c r="K101" s="272"/>
      <c r="L101" s="272"/>
      <c r="M101" s="272"/>
      <c r="N101" s="272"/>
      <c r="O101" s="272"/>
      <c r="P101" s="272"/>
      <c r="Q101" s="272"/>
      <c r="R101" s="272"/>
      <c r="S101" s="272"/>
      <c r="T101" s="272"/>
      <c r="U101" s="594"/>
      <c r="BQ101" s="333"/>
      <c r="BT101" s="266"/>
    </row>
    <row r="102" spans="1:307" hidden="1">
      <c r="A102" s="595"/>
      <c r="B102" s="287" t="s">
        <v>29</v>
      </c>
      <c r="C102" s="272"/>
      <c r="D102" s="272"/>
      <c r="E102" s="272"/>
      <c r="F102" s="272"/>
      <c r="G102" s="272"/>
      <c r="H102" s="272"/>
      <c r="I102" s="272"/>
      <c r="J102" s="272"/>
      <c r="K102" s="272"/>
      <c r="L102" s="272"/>
      <c r="M102" s="272"/>
      <c r="N102" s="272"/>
      <c r="O102" s="272"/>
      <c r="P102" s="272"/>
      <c r="Q102" s="272"/>
      <c r="R102" s="272"/>
      <c r="S102" s="272"/>
      <c r="T102" s="272"/>
      <c r="U102" s="594"/>
      <c r="BT102" s="266"/>
    </row>
    <row r="103" spans="1:307" hidden="1">
      <c r="A103" s="595"/>
      <c r="B103" s="272" t="s">
        <v>28</v>
      </c>
      <c r="C103" s="272"/>
      <c r="D103" s="272"/>
      <c r="E103" s="272"/>
      <c r="F103" s="272"/>
      <c r="G103" s="272"/>
      <c r="H103" s="272"/>
      <c r="I103" s="272"/>
      <c r="J103" s="272"/>
      <c r="K103" s="272"/>
      <c r="L103" s="272"/>
      <c r="M103" s="272"/>
      <c r="N103" s="272"/>
      <c r="O103" s="272"/>
      <c r="P103" s="272"/>
      <c r="Q103" s="272"/>
      <c r="R103" s="272"/>
      <c r="S103" s="272"/>
      <c r="T103" s="272"/>
      <c r="U103" s="594"/>
      <c r="BT103" s="266"/>
    </row>
    <row r="104" spans="1:307" hidden="1">
      <c r="A104" s="595"/>
      <c r="B104" s="272" t="s">
        <v>2313</v>
      </c>
      <c r="C104" s="272"/>
      <c r="D104" s="272"/>
      <c r="E104" s="272"/>
      <c r="F104" s="272"/>
      <c r="G104" s="272"/>
      <c r="H104" s="272"/>
      <c r="I104" s="272"/>
      <c r="J104" s="272"/>
      <c r="K104" s="272"/>
      <c r="L104" s="272"/>
      <c r="M104" s="272"/>
      <c r="N104" s="272"/>
      <c r="O104" s="272"/>
      <c r="P104" s="272"/>
      <c r="Q104" s="272"/>
      <c r="R104" s="272"/>
      <c r="S104" s="272"/>
      <c r="T104" s="272"/>
      <c r="U104" s="594"/>
      <c r="BT104" s="266"/>
    </row>
    <row r="105" spans="1:307" hidden="1">
      <c r="A105" s="595"/>
      <c r="B105" s="272" t="s">
        <v>2347</v>
      </c>
      <c r="C105" s="272"/>
      <c r="D105" s="272"/>
      <c r="E105" s="272"/>
      <c r="F105" s="272"/>
      <c r="G105" s="272"/>
      <c r="H105" s="272"/>
      <c r="I105" s="272"/>
      <c r="J105" s="272"/>
      <c r="K105" s="272"/>
      <c r="L105" s="272"/>
      <c r="M105" s="272"/>
      <c r="N105" s="272"/>
      <c r="O105" s="272"/>
      <c r="P105" s="272"/>
      <c r="Q105" s="272"/>
      <c r="R105" s="272"/>
      <c r="S105" s="272"/>
      <c r="T105" s="272"/>
      <c r="U105" s="594"/>
      <c r="BT105" s="266"/>
    </row>
    <row r="106" spans="1:307" hidden="1">
      <c r="A106" s="595"/>
      <c r="B106" s="272"/>
      <c r="C106" s="272"/>
      <c r="D106" s="272"/>
      <c r="E106" s="272"/>
      <c r="F106" s="272"/>
      <c r="G106" s="272"/>
      <c r="H106" s="272"/>
      <c r="I106" s="272"/>
      <c r="J106" s="272"/>
      <c r="K106" s="272"/>
      <c r="L106" s="272"/>
      <c r="M106" s="272"/>
      <c r="N106" s="272"/>
      <c r="O106" s="272"/>
      <c r="P106" s="272"/>
      <c r="Q106" s="272"/>
      <c r="R106" s="272"/>
      <c r="S106" s="272"/>
      <c r="T106" s="272"/>
      <c r="U106" s="594"/>
      <c r="BT106" s="266"/>
    </row>
    <row r="107" spans="1:307" hidden="1">
      <c r="A107" s="595"/>
      <c r="B107" s="272"/>
      <c r="C107" s="272"/>
      <c r="D107" s="272"/>
      <c r="E107" s="272"/>
      <c r="F107" s="272"/>
      <c r="G107" s="272"/>
      <c r="H107" s="272"/>
      <c r="I107" s="272"/>
      <c r="J107" s="272"/>
      <c r="K107" s="272"/>
      <c r="L107" s="272"/>
      <c r="M107" s="272"/>
      <c r="N107" s="272"/>
      <c r="O107" s="272"/>
      <c r="P107" s="272"/>
      <c r="Q107" s="272"/>
      <c r="R107" s="272"/>
      <c r="S107" s="272"/>
      <c r="T107" s="272"/>
      <c r="U107" s="594"/>
      <c r="BT107" s="266"/>
    </row>
    <row r="108" spans="1:307" ht="239.25" hidden="1" customHeight="1">
      <c r="A108" s="595">
        <v>6.3</v>
      </c>
      <c r="B108" s="454" t="s">
        <v>2395</v>
      </c>
      <c r="C108" s="762"/>
      <c r="D108" s="762"/>
      <c r="E108" s="763" t="s">
        <v>2396</v>
      </c>
      <c r="F108" s="763"/>
      <c r="G108" s="763"/>
      <c r="H108" s="272"/>
      <c r="I108" s="272"/>
      <c r="J108" s="272"/>
      <c r="K108" s="272"/>
      <c r="L108" s="272"/>
      <c r="M108" s="272"/>
      <c r="N108" s="272"/>
      <c r="O108" s="272"/>
      <c r="P108" s="272"/>
      <c r="Q108" s="272"/>
      <c r="R108" s="272"/>
      <c r="S108" s="272"/>
      <c r="T108" s="272"/>
      <c r="U108" s="594"/>
      <c r="BT108" s="266"/>
    </row>
    <row r="109" spans="1:307" hidden="1">
      <c r="A109" s="595"/>
      <c r="B109" s="272"/>
      <c r="C109" s="272"/>
      <c r="D109" s="272"/>
      <c r="E109" s="272"/>
      <c r="F109" s="272"/>
      <c r="G109" s="272"/>
      <c r="H109" s="272"/>
      <c r="I109" s="272"/>
      <c r="J109" s="272"/>
      <c r="K109" s="272"/>
      <c r="L109" s="272"/>
      <c r="M109" s="272"/>
      <c r="N109" s="272"/>
      <c r="O109" s="272"/>
      <c r="P109" s="272"/>
      <c r="Q109" s="272"/>
      <c r="R109" s="272"/>
      <c r="S109" s="272"/>
      <c r="T109" s="272"/>
      <c r="U109" s="594"/>
      <c r="BT109" s="266"/>
    </row>
    <row r="110" spans="1:307" hidden="1" outlineLevel="1">
      <c r="A110" s="595"/>
      <c r="B110" s="608" t="s">
        <v>80</v>
      </c>
      <c r="C110" s="608" t="s">
        <v>82</v>
      </c>
      <c r="D110" s="608" t="s">
        <v>83</v>
      </c>
      <c r="E110" s="609" t="s">
        <v>81</v>
      </c>
      <c r="F110" s="272"/>
      <c r="G110" s="272"/>
      <c r="H110" s="272"/>
      <c r="I110" s="272"/>
      <c r="J110" s="272"/>
      <c r="K110" s="272"/>
      <c r="L110" s="272"/>
      <c r="M110" s="272"/>
      <c r="N110" s="272"/>
      <c r="O110" s="272"/>
      <c r="P110" s="272"/>
      <c r="Q110" s="272"/>
      <c r="R110" s="272"/>
      <c r="S110" s="272"/>
      <c r="T110" s="272"/>
      <c r="U110" s="594"/>
    </row>
    <row r="111" spans="1:307" hidden="1" outlineLevel="1">
      <c r="A111" s="595"/>
      <c r="B111" s="765"/>
      <c r="C111" s="766"/>
      <c r="D111" s="765"/>
      <c r="E111" s="765"/>
      <c r="F111" s="272"/>
      <c r="G111" s="272"/>
      <c r="H111" s="272"/>
      <c r="I111" s="272"/>
      <c r="J111" s="272"/>
      <c r="K111" s="272"/>
      <c r="L111" s="272"/>
      <c r="M111" s="272"/>
      <c r="N111" s="272"/>
      <c r="O111" s="272"/>
      <c r="P111" s="272"/>
      <c r="Q111" s="272"/>
      <c r="R111" s="272"/>
      <c r="S111" s="272"/>
      <c r="T111" s="272"/>
      <c r="U111" s="594"/>
    </row>
    <row r="112" spans="1:307" hidden="1" outlineLevel="1">
      <c r="A112" s="595"/>
      <c r="B112" s="765"/>
      <c r="C112" s="766"/>
      <c r="D112" s="765"/>
      <c r="E112" s="765"/>
      <c r="F112" s="272"/>
      <c r="G112" s="272"/>
      <c r="H112" s="272"/>
      <c r="I112" s="272"/>
      <c r="J112" s="272"/>
      <c r="K112" s="272"/>
      <c r="L112" s="272"/>
      <c r="M112" s="272"/>
      <c r="N112" s="272"/>
      <c r="O112" s="272"/>
      <c r="P112" s="272"/>
      <c r="Q112" s="272"/>
      <c r="R112" s="272"/>
      <c r="S112" s="272"/>
      <c r="T112" s="272"/>
      <c r="U112" s="594"/>
    </row>
    <row r="113" spans="1:72" hidden="1" outlineLevel="1">
      <c r="A113" s="595"/>
      <c r="B113" s="765"/>
      <c r="C113" s="766"/>
      <c r="D113" s="765"/>
      <c r="E113" s="765"/>
      <c r="F113" s="272"/>
      <c r="G113" s="272"/>
      <c r="H113" s="272"/>
      <c r="I113" s="272"/>
      <c r="J113" s="272"/>
      <c r="K113" s="272"/>
      <c r="L113" s="272"/>
      <c r="M113" s="272"/>
      <c r="N113" s="272"/>
      <c r="O113" s="272"/>
      <c r="P113" s="272"/>
      <c r="Q113" s="272"/>
      <c r="R113" s="272"/>
      <c r="S113" s="272"/>
      <c r="T113" s="272"/>
      <c r="U113" s="594"/>
    </row>
    <row r="114" spans="1:72" hidden="1" outlineLevel="1">
      <c r="A114" s="595"/>
      <c r="B114" s="765"/>
      <c r="C114" s="766"/>
      <c r="D114" s="765"/>
      <c r="E114" s="765"/>
      <c r="F114" s="272"/>
      <c r="G114" s="272"/>
      <c r="H114" s="272"/>
      <c r="I114" s="272"/>
      <c r="J114" s="272"/>
      <c r="K114" s="272"/>
      <c r="L114" s="272"/>
      <c r="M114" s="272"/>
      <c r="N114" s="272"/>
      <c r="O114" s="272"/>
      <c r="P114" s="272"/>
      <c r="Q114" s="272"/>
      <c r="R114" s="272"/>
      <c r="S114" s="272"/>
      <c r="T114" s="272"/>
      <c r="U114" s="594"/>
    </row>
    <row r="115" spans="1:72" hidden="1" outlineLevel="1">
      <c r="A115" s="595"/>
      <c r="B115" s="512"/>
      <c r="C115" s="272"/>
      <c r="D115" s="512"/>
      <c r="E115" s="512"/>
      <c r="F115" s="272"/>
      <c r="G115" s="272"/>
      <c r="H115" s="272"/>
      <c r="I115" s="272"/>
      <c r="J115" s="272"/>
      <c r="K115" s="272"/>
      <c r="L115" s="272"/>
      <c r="M115" s="272"/>
      <c r="N115" s="272"/>
      <c r="O115" s="272"/>
      <c r="P115" s="272"/>
      <c r="Q115" s="272"/>
      <c r="R115" s="272"/>
      <c r="S115" s="272"/>
      <c r="T115" s="272"/>
      <c r="U115" s="594"/>
    </row>
    <row r="116" spans="1:72" hidden="1" collapsed="1">
      <c r="A116" s="595">
        <v>6.4</v>
      </c>
      <c r="B116" s="287" t="s">
        <v>7</v>
      </c>
      <c r="C116" s="272"/>
      <c r="D116" s="272"/>
      <c r="E116" s="272"/>
      <c r="F116" s="272"/>
      <c r="G116" s="272"/>
      <c r="H116" s="272"/>
      <c r="I116" s="272"/>
      <c r="J116" s="272"/>
      <c r="K116" s="272"/>
      <c r="L116" s="272"/>
      <c r="M116" s="272"/>
      <c r="N116" s="272"/>
      <c r="O116" s="272"/>
      <c r="P116" s="272"/>
      <c r="Q116" s="272"/>
      <c r="R116" s="272"/>
      <c r="S116" s="272"/>
      <c r="T116" s="272"/>
      <c r="U116" s="594"/>
      <c r="BT116" s="266"/>
    </row>
    <row r="117" spans="1:72" hidden="1">
      <c r="A117" s="595"/>
      <c r="B117" s="272"/>
      <c r="C117" s="272"/>
      <c r="D117" s="272"/>
      <c r="E117" s="272"/>
      <c r="F117" s="272"/>
      <c r="G117" s="272"/>
      <c r="H117" s="272"/>
      <c r="I117" s="272"/>
      <c r="J117" s="272"/>
      <c r="K117" s="272"/>
      <c r="L117" s="272"/>
      <c r="M117" s="272"/>
      <c r="N117" s="272"/>
      <c r="O117" s="272"/>
      <c r="P117" s="272"/>
      <c r="Q117" s="272"/>
      <c r="R117" s="272"/>
      <c r="S117" s="272"/>
      <c r="T117" s="272"/>
      <c r="U117" s="594"/>
      <c r="BT117" s="266"/>
    </row>
    <row r="118" spans="1:72" hidden="1">
      <c r="A118" s="595"/>
      <c r="B118" s="455" t="s">
        <v>26</v>
      </c>
      <c r="C118" s="455" t="s">
        <v>6</v>
      </c>
      <c r="D118" s="455" t="s">
        <v>8</v>
      </c>
      <c r="E118" s="455" t="s">
        <v>23</v>
      </c>
      <c r="F118" s="272"/>
      <c r="G118" s="272"/>
      <c r="H118" s="272"/>
      <c r="I118" s="272"/>
      <c r="J118" s="272"/>
      <c r="K118" s="272"/>
      <c r="L118" s="272"/>
      <c r="M118" s="272"/>
      <c r="N118" s="272"/>
      <c r="O118" s="272"/>
      <c r="P118" s="272"/>
      <c r="Q118" s="272"/>
      <c r="R118" s="272"/>
      <c r="S118" s="272"/>
      <c r="T118" s="272"/>
      <c r="U118" s="594"/>
      <c r="BT118" s="266"/>
    </row>
    <row r="119" spans="1:72" ht="33" hidden="1">
      <c r="A119" s="595"/>
      <c r="B119" s="456" t="s">
        <v>2339</v>
      </c>
      <c r="C119" s="457" t="s">
        <v>2299</v>
      </c>
      <c r="D119" s="458" t="s">
        <v>2300</v>
      </c>
      <c r="E119" s="459" t="s">
        <v>2298</v>
      </c>
      <c r="F119" s="272"/>
      <c r="G119" s="272"/>
      <c r="H119" s="272"/>
      <c r="I119" s="272"/>
      <c r="J119" s="272"/>
      <c r="K119" s="272"/>
      <c r="L119" s="272"/>
      <c r="M119" s="272"/>
      <c r="N119" s="272"/>
      <c r="O119" s="272"/>
      <c r="P119" s="272"/>
      <c r="Q119" s="272"/>
      <c r="R119" s="272"/>
      <c r="S119" s="272"/>
      <c r="T119" s="272"/>
      <c r="U119" s="594"/>
      <c r="BT119" s="266"/>
    </row>
    <row r="120" spans="1:72" ht="33" hidden="1">
      <c r="A120" s="595"/>
      <c r="B120" s="456" t="s">
        <v>2301</v>
      </c>
      <c r="C120" s="444" t="s">
        <v>46</v>
      </c>
      <c r="D120" s="610" t="s">
        <v>2297</v>
      </c>
      <c r="E120" s="444" t="s">
        <v>2298</v>
      </c>
      <c r="F120" s="272"/>
      <c r="G120" s="272"/>
      <c r="H120" s="272"/>
      <c r="I120" s="272"/>
      <c r="J120" s="272"/>
      <c r="K120" s="272"/>
      <c r="L120" s="272"/>
      <c r="M120" s="272"/>
      <c r="N120" s="272"/>
      <c r="O120" s="272"/>
      <c r="P120" s="272"/>
      <c r="Q120" s="272"/>
      <c r="R120" s="272"/>
      <c r="S120" s="272"/>
      <c r="T120" s="272"/>
      <c r="U120" s="594"/>
      <c r="BT120" s="266"/>
    </row>
    <row r="121" spans="1:72" hidden="1">
      <c r="A121" s="595"/>
      <c r="B121" s="460" t="s">
        <v>2340</v>
      </c>
      <c r="C121" s="461"/>
      <c r="D121" s="461"/>
      <c r="E121" s="461"/>
      <c r="F121" s="272"/>
      <c r="G121" s="272"/>
      <c r="H121" s="272"/>
      <c r="I121" s="272"/>
      <c r="J121" s="272"/>
      <c r="K121" s="272"/>
      <c r="L121" s="272"/>
      <c r="M121" s="272"/>
      <c r="N121" s="272"/>
      <c r="O121" s="272"/>
      <c r="P121" s="272"/>
      <c r="Q121" s="272"/>
      <c r="R121" s="272"/>
      <c r="S121" s="272"/>
      <c r="T121" s="272"/>
      <c r="U121" s="594"/>
      <c r="BT121" s="266"/>
    </row>
    <row r="122" spans="1:72" hidden="1">
      <c r="A122" s="595"/>
      <c r="B122" s="460" t="s">
        <v>155</v>
      </c>
      <c r="C122" s="461"/>
      <c r="D122" s="461"/>
      <c r="E122" s="461"/>
      <c r="F122" s="272"/>
      <c r="G122" s="272"/>
      <c r="H122" s="272"/>
      <c r="I122" s="272"/>
      <c r="J122" s="272"/>
      <c r="K122" s="272"/>
      <c r="L122" s="272"/>
      <c r="M122" s="272"/>
      <c r="N122" s="272"/>
      <c r="O122" s="272"/>
      <c r="P122" s="272"/>
      <c r="Q122" s="272"/>
      <c r="R122" s="272"/>
      <c r="S122" s="272"/>
      <c r="T122" s="272"/>
      <c r="U122" s="594"/>
      <c r="BT122" s="266"/>
    </row>
    <row r="123" spans="1:72" hidden="1">
      <c r="A123" s="595"/>
      <c r="B123" s="444" t="s">
        <v>22</v>
      </c>
      <c r="C123" s="272"/>
      <c r="D123" s="272"/>
      <c r="E123" s="272"/>
      <c r="F123" s="272"/>
      <c r="G123" s="272"/>
      <c r="H123" s="272"/>
      <c r="I123" s="272"/>
      <c r="J123" s="272"/>
      <c r="K123" s="272"/>
      <c r="L123" s="272"/>
      <c r="M123" s="272"/>
      <c r="N123" s="272"/>
      <c r="O123" s="272"/>
      <c r="P123" s="272"/>
      <c r="Q123" s="272"/>
      <c r="R123" s="272"/>
      <c r="S123" s="272"/>
      <c r="T123" s="272"/>
      <c r="U123" s="594"/>
      <c r="BT123" s="266"/>
    </row>
    <row r="124" spans="1:72" ht="15" hidden="1" customHeight="1" outlineLevel="1">
      <c r="A124" s="595"/>
      <c r="B124" s="272"/>
      <c r="C124" s="272"/>
      <c r="D124" s="272"/>
      <c r="E124" s="272"/>
      <c r="F124" s="272"/>
      <c r="G124" s="272"/>
      <c r="H124" s="272"/>
      <c r="I124" s="272"/>
      <c r="J124" s="272"/>
      <c r="K124" s="272"/>
      <c r="L124" s="272"/>
      <c r="M124" s="272"/>
      <c r="N124" s="272"/>
      <c r="O124" s="272"/>
      <c r="P124" s="272"/>
      <c r="Q124" s="272"/>
      <c r="R124" s="272"/>
      <c r="S124" s="272"/>
      <c r="T124" s="272"/>
      <c r="U124" s="594"/>
      <c r="BT124" s="266"/>
    </row>
    <row r="125" spans="1:72" ht="15" hidden="1" customHeight="1" outlineLevel="1">
      <c r="A125" s="595"/>
      <c r="B125" s="608" t="s">
        <v>80</v>
      </c>
      <c r="C125" s="608" t="s">
        <v>82</v>
      </c>
      <c r="D125" s="608" t="s">
        <v>83</v>
      </c>
      <c r="E125" s="609" t="s">
        <v>81</v>
      </c>
      <c r="F125" s="272"/>
      <c r="G125" s="272"/>
      <c r="H125" s="272"/>
      <c r="I125" s="272"/>
      <c r="J125" s="272"/>
      <c r="K125" s="272"/>
      <c r="L125" s="272"/>
      <c r="M125" s="272"/>
      <c r="N125" s="272"/>
      <c r="O125" s="272"/>
      <c r="P125" s="272"/>
      <c r="Q125" s="272"/>
      <c r="R125" s="272"/>
      <c r="S125" s="272"/>
      <c r="T125" s="272"/>
      <c r="U125" s="594"/>
    </row>
    <row r="126" spans="1:72" ht="15" hidden="1" customHeight="1" outlineLevel="1">
      <c r="A126" s="595"/>
      <c r="B126" s="765"/>
      <c r="C126" s="766"/>
      <c r="D126" s="765"/>
      <c r="E126" s="765"/>
      <c r="F126" s="272"/>
      <c r="G126" s="272"/>
      <c r="H126" s="272"/>
      <c r="I126" s="272"/>
      <c r="J126" s="272"/>
      <c r="K126" s="272"/>
      <c r="L126" s="272"/>
      <c r="M126" s="272"/>
      <c r="N126" s="272"/>
      <c r="O126" s="272"/>
      <c r="P126" s="272"/>
      <c r="Q126" s="272"/>
      <c r="R126" s="272"/>
      <c r="S126" s="272"/>
      <c r="T126" s="272"/>
      <c r="U126" s="594"/>
    </row>
    <row r="127" spans="1:72" ht="15" hidden="1" customHeight="1" outlineLevel="1">
      <c r="A127" s="595"/>
      <c r="B127" s="765"/>
      <c r="C127" s="766"/>
      <c r="D127" s="765"/>
      <c r="E127" s="765"/>
      <c r="F127" s="272"/>
      <c r="G127" s="272"/>
      <c r="H127" s="272"/>
      <c r="I127" s="272"/>
      <c r="J127" s="272"/>
      <c r="K127" s="272"/>
      <c r="L127" s="272"/>
      <c r="M127" s="272"/>
      <c r="N127" s="272"/>
      <c r="O127" s="272"/>
      <c r="P127" s="272"/>
      <c r="Q127" s="272"/>
      <c r="R127" s="272"/>
      <c r="S127" s="272"/>
      <c r="T127" s="272"/>
      <c r="U127" s="594"/>
    </row>
    <row r="128" spans="1:72" ht="15" hidden="1" customHeight="1" outlineLevel="1">
      <c r="A128" s="595"/>
      <c r="B128" s="765"/>
      <c r="C128" s="766"/>
      <c r="D128" s="765"/>
      <c r="E128" s="765"/>
      <c r="F128" s="272"/>
      <c r="G128" s="272"/>
      <c r="H128" s="272"/>
      <c r="I128" s="272"/>
      <c r="J128" s="272"/>
      <c r="K128" s="272"/>
      <c r="L128" s="272"/>
      <c r="M128" s="272"/>
      <c r="N128" s="272"/>
      <c r="O128" s="272"/>
      <c r="P128" s="272"/>
      <c r="Q128" s="272"/>
      <c r="R128" s="272"/>
      <c r="S128" s="272"/>
      <c r="T128" s="272"/>
      <c r="U128" s="594"/>
    </row>
    <row r="129" spans="1:127" ht="15" hidden="1" customHeight="1" outlineLevel="1">
      <c r="A129" s="595"/>
      <c r="B129" s="765"/>
      <c r="C129" s="766"/>
      <c r="D129" s="765"/>
      <c r="E129" s="765"/>
      <c r="F129" s="272"/>
      <c r="G129" s="272"/>
      <c r="H129" s="272"/>
      <c r="I129" s="272"/>
      <c r="J129" s="272"/>
      <c r="K129" s="272"/>
      <c r="L129" s="272"/>
      <c r="M129" s="272"/>
      <c r="N129" s="272"/>
      <c r="O129" s="272"/>
      <c r="P129" s="272"/>
      <c r="Q129" s="272"/>
      <c r="R129" s="272"/>
      <c r="S129" s="272"/>
      <c r="T129" s="272"/>
      <c r="U129" s="594"/>
    </row>
    <row r="130" spans="1:127" ht="15" hidden="1" customHeight="1" outlineLevel="1">
      <c r="A130" s="595"/>
      <c r="B130" s="512"/>
      <c r="C130" s="272"/>
      <c r="D130" s="512"/>
      <c r="E130" s="512"/>
      <c r="F130" s="272"/>
      <c r="G130" s="272"/>
      <c r="H130" s="272"/>
      <c r="I130" s="272"/>
      <c r="J130" s="272"/>
      <c r="K130" s="272"/>
      <c r="L130" s="272"/>
      <c r="M130" s="272"/>
      <c r="N130" s="272"/>
      <c r="O130" s="272"/>
      <c r="P130" s="272"/>
      <c r="Q130" s="272"/>
      <c r="R130" s="272"/>
      <c r="S130" s="272"/>
      <c r="T130" s="272"/>
      <c r="U130" s="594"/>
    </row>
    <row r="131" spans="1:127" ht="15" hidden="1" customHeight="1" outlineLevel="1">
      <c r="A131" s="595"/>
      <c r="B131" s="287" t="s">
        <v>86</v>
      </c>
      <c r="C131" s="272"/>
      <c r="D131" s="272"/>
      <c r="E131" s="272"/>
      <c r="F131" s="272"/>
      <c r="G131" s="272"/>
      <c r="H131" s="272"/>
      <c r="I131" s="272"/>
      <c r="J131" s="272"/>
      <c r="K131" s="272"/>
      <c r="L131" s="272"/>
      <c r="M131" s="272"/>
      <c r="N131" s="272"/>
      <c r="O131" s="272"/>
      <c r="P131" s="272"/>
      <c r="Q131" s="272"/>
      <c r="R131" s="272"/>
      <c r="S131" s="272"/>
      <c r="T131" s="272"/>
      <c r="U131" s="594"/>
    </row>
    <row r="132" spans="1:127" ht="15" hidden="1" customHeight="1" outlineLevel="1">
      <c r="A132" s="595"/>
      <c r="B132" s="469"/>
      <c r="C132" s="272"/>
      <c r="D132" s="272"/>
      <c r="E132" s="272"/>
      <c r="F132" s="272"/>
      <c r="G132" s="272"/>
      <c r="H132" s="272"/>
      <c r="I132" s="272"/>
      <c r="J132" s="272"/>
      <c r="K132" s="272"/>
      <c r="L132" s="272"/>
      <c r="M132" s="272"/>
      <c r="N132" s="272"/>
      <c r="O132" s="272"/>
      <c r="P132" s="272"/>
      <c r="Q132" s="272"/>
      <c r="R132" s="272"/>
      <c r="S132" s="272"/>
      <c r="T132" s="272"/>
      <c r="U132" s="594"/>
    </row>
    <row r="133" spans="1:127" hidden="1" collapsed="1">
      <c r="A133" s="595"/>
      <c r="B133" s="272"/>
      <c r="C133" s="611"/>
      <c r="D133" s="611"/>
      <c r="E133" s="611"/>
      <c r="F133" s="611"/>
      <c r="G133" s="611"/>
      <c r="H133" s="611"/>
      <c r="I133" s="611"/>
      <c r="J133" s="611"/>
      <c r="K133" s="612"/>
      <c r="L133" s="612"/>
      <c r="M133" s="612"/>
      <c r="N133" s="612"/>
      <c r="O133" s="612"/>
      <c r="P133" s="611"/>
      <c r="Q133" s="272"/>
      <c r="R133" s="272"/>
      <c r="S133" s="272"/>
      <c r="T133" s="272"/>
      <c r="U133" s="594"/>
    </row>
    <row r="134" spans="1:127" s="272" customFormat="1" ht="25.5">
      <c r="A134" s="595"/>
      <c r="B134" s="613" t="s">
        <v>2440</v>
      </c>
      <c r="U134" s="594"/>
      <c r="BK134" s="273"/>
    </row>
    <row r="135" spans="1:127">
      <c r="A135" s="595"/>
      <c r="B135" s="272"/>
      <c r="C135" s="445"/>
      <c r="D135" s="272"/>
      <c r="E135" s="272"/>
      <c r="F135" s="272"/>
      <c r="G135" s="272"/>
      <c r="H135" s="272"/>
      <c r="I135" s="272"/>
      <c r="J135" s="272"/>
      <c r="K135" s="272"/>
      <c r="L135" s="272"/>
      <c r="M135" s="272"/>
      <c r="N135" s="272"/>
      <c r="O135" s="272"/>
      <c r="P135" s="272"/>
      <c r="Q135" s="272"/>
      <c r="R135" s="272"/>
      <c r="S135" s="272"/>
      <c r="T135" s="272"/>
      <c r="U135" s="594"/>
      <c r="V135" s="272"/>
      <c r="W135" s="272"/>
      <c r="X135" s="272"/>
      <c r="Y135" s="272"/>
      <c r="Z135" s="272"/>
      <c r="AA135" s="272"/>
      <c r="AB135" s="272"/>
      <c r="AC135" s="272"/>
      <c r="AD135" s="272"/>
      <c r="AE135" s="272"/>
      <c r="AF135" s="272"/>
      <c r="AG135" s="445"/>
      <c r="AH135" s="272"/>
      <c r="AI135" s="272"/>
      <c r="AJ135" s="272"/>
      <c r="AK135" s="272"/>
      <c r="AL135" s="272"/>
      <c r="AM135" s="272"/>
      <c r="AN135" s="272"/>
      <c r="AO135" s="272"/>
      <c r="AP135" s="272"/>
      <c r="AQ135" s="272"/>
      <c r="AR135" s="272"/>
      <c r="AS135" s="445"/>
      <c r="AT135" s="272"/>
      <c r="AU135" s="272"/>
      <c r="AV135" s="272"/>
      <c r="AW135" s="272"/>
      <c r="AX135" s="272"/>
      <c r="AY135" s="272"/>
      <c r="AZ135" s="272"/>
      <c r="BA135" s="272"/>
      <c r="BB135" s="272"/>
      <c r="BC135" s="272"/>
      <c r="BD135" s="272"/>
      <c r="BE135" s="445"/>
      <c r="BF135" s="272"/>
      <c r="BG135" s="272"/>
      <c r="BH135" s="272"/>
      <c r="BI135" s="272"/>
      <c r="BJ135" s="272"/>
      <c r="BK135" s="272"/>
      <c r="BL135" s="272"/>
      <c r="BM135" s="272"/>
      <c r="BN135" s="272"/>
      <c r="BO135" s="272"/>
      <c r="BP135" s="272"/>
      <c r="BQ135" s="445"/>
      <c r="BR135" s="272"/>
      <c r="BS135" s="272"/>
      <c r="BT135" s="272"/>
      <c r="BU135" s="272"/>
      <c r="BV135" s="272"/>
      <c r="BW135" s="272"/>
      <c r="BX135" s="272"/>
      <c r="BY135" s="272"/>
      <c r="BZ135" s="272"/>
      <c r="CA135" s="272"/>
      <c r="CB135" s="272"/>
      <c r="CC135" s="445"/>
      <c r="CD135" s="272"/>
      <c r="CE135" s="272"/>
      <c r="CF135" s="272"/>
      <c r="CG135" s="272"/>
      <c r="CH135" s="272"/>
      <c r="CI135" s="272"/>
      <c r="CJ135" s="272"/>
      <c r="CK135" s="272"/>
      <c r="CL135" s="272"/>
      <c r="CM135" s="272"/>
      <c r="CN135" s="272"/>
      <c r="CO135" s="445"/>
      <c r="CP135" s="272"/>
      <c r="CQ135" s="272"/>
      <c r="CR135" s="272"/>
      <c r="CS135" s="272"/>
      <c r="CT135" s="272"/>
      <c r="CU135" s="272"/>
      <c r="CV135" s="272"/>
      <c r="CW135" s="272"/>
      <c r="CX135" s="272"/>
      <c r="CY135" s="272"/>
      <c r="CZ135" s="272"/>
      <c r="DA135" s="445"/>
      <c r="DB135" s="272"/>
      <c r="DC135" s="272"/>
      <c r="DD135" s="272"/>
      <c r="DE135" s="272"/>
      <c r="DF135" s="272"/>
      <c r="DG135" s="272"/>
      <c r="DH135" s="272"/>
      <c r="DI135" s="272"/>
      <c r="DJ135" s="272"/>
      <c r="DK135" s="272"/>
      <c r="DL135" s="272"/>
      <c r="DM135" s="445"/>
      <c r="DN135" s="272"/>
      <c r="DO135" s="272"/>
      <c r="DP135" s="272"/>
      <c r="DQ135" s="272"/>
      <c r="DR135" s="272"/>
      <c r="DS135" s="272"/>
      <c r="DT135" s="272"/>
      <c r="DU135" s="272"/>
      <c r="DV135" s="272"/>
      <c r="DW135" s="272"/>
    </row>
    <row r="136" spans="1:127" ht="49.5" customHeight="1">
      <c r="A136" s="595"/>
      <c r="B136" s="563" t="s">
        <v>268</v>
      </c>
      <c r="C136" s="577" t="str">
        <f>IF(קבועים!B122&gt;0,קבועים!B122,"תא זה יעודכן אוטומטית עם מילוי סעיף 2.2")</f>
        <v>תא זה יעודכן אוטומטית עם מילוי סעיף 2.2</v>
      </c>
      <c r="D136" s="563" t="s">
        <v>190</v>
      </c>
      <c r="E136" s="566" t="str">
        <f>IF(קבועים!B121&gt;0,קבועים!B121,"תא זה יעודכן אוטומטית עם מילוי סעיף 2.2")</f>
        <v>תא זה יעודכן אוטומטית עם מילוי סעיף 2.2</v>
      </c>
      <c r="H136" s="272"/>
      <c r="I136" s="272"/>
      <c r="J136" s="272"/>
      <c r="K136" s="272"/>
      <c r="L136" s="272"/>
      <c r="M136" s="272"/>
      <c r="N136" s="272"/>
      <c r="O136" s="272"/>
      <c r="P136" s="272"/>
      <c r="Q136" s="272"/>
      <c r="R136" s="272"/>
      <c r="S136" s="272"/>
      <c r="T136" s="272"/>
      <c r="U136" s="594"/>
      <c r="BT136" s="266"/>
    </row>
    <row r="137" spans="1:127" hidden="1" outlineLevel="1">
      <c r="A137" s="595"/>
      <c r="B137" s="449"/>
      <c r="C137" s="450"/>
      <c r="D137" s="464"/>
      <c r="E137" s="465"/>
      <c r="H137" s="272"/>
      <c r="I137" s="272"/>
      <c r="J137" s="272"/>
      <c r="K137" s="272"/>
      <c r="L137" s="272"/>
      <c r="M137" s="272"/>
      <c r="N137" s="272"/>
      <c r="O137" s="272"/>
      <c r="P137" s="272"/>
      <c r="Q137" s="272"/>
      <c r="R137" s="272"/>
      <c r="S137" s="272"/>
      <c r="T137" s="272"/>
      <c r="U137" s="594"/>
      <c r="BT137" s="266"/>
    </row>
    <row r="138" spans="1:127" ht="33" hidden="1" outlineLevel="1">
      <c r="A138" s="595"/>
      <c r="B138" s="553" t="s">
        <v>2403</v>
      </c>
      <c r="C138" s="568"/>
      <c r="D138" s="553" t="s">
        <v>2406</v>
      </c>
      <c r="E138" s="578"/>
      <c r="H138" s="272"/>
      <c r="I138" s="272"/>
      <c r="J138" s="272"/>
      <c r="K138" s="272"/>
      <c r="L138" s="272"/>
      <c r="M138" s="272"/>
      <c r="N138" s="272"/>
      <c r="O138" s="272"/>
      <c r="P138" s="272"/>
      <c r="Q138" s="272"/>
      <c r="R138" s="272"/>
      <c r="S138" s="272"/>
      <c r="T138" s="272"/>
      <c r="U138" s="594"/>
      <c r="BT138" s="266"/>
    </row>
    <row r="139" spans="1:127" collapsed="1">
      <c r="A139" s="595"/>
      <c r="B139" s="272"/>
      <c r="C139" s="468"/>
      <c r="D139" s="272"/>
      <c r="E139" s="614"/>
      <c r="H139" s="272"/>
      <c r="I139" s="272"/>
      <c r="J139" s="272"/>
      <c r="K139" s="272"/>
      <c r="L139" s="272"/>
      <c r="M139" s="272"/>
      <c r="N139" s="272"/>
      <c r="O139" s="272"/>
      <c r="P139" s="272"/>
      <c r="Q139" s="272"/>
      <c r="R139" s="272"/>
      <c r="S139" s="272"/>
      <c r="T139" s="272"/>
      <c r="U139" s="594"/>
      <c r="BT139" s="266"/>
    </row>
    <row r="140" spans="1:127" ht="45.6" customHeight="1">
      <c r="A140" s="595"/>
      <c r="B140" s="579" t="s">
        <v>203</v>
      </c>
      <c r="C140" s="577" t="str">
        <f>IF(קבועים!B122&gt;0,קבועים!B163,"תא זה יעודכן אוטומטית עם מילוי סעיפים: 2.1 ו-2.2")</f>
        <v>תא זה יעודכן אוטומטית עם מילוי סעיפים: 2.1 ו-2.2</v>
      </c>
      <c r="D140" s="579" t="s">
        <v>191</v>
      </c>
      <c r="E140" s="566" t="str">
        <f>IF(קבועים!B121&gt;0,קבועים!B162,"תא זה יעודכן אוטומטית עם מילוי סעיפים: 2.1 ו- 2.2")</f>
        <v>תא זה יעודכן אוטומטית עם מילוי סעיפים: 2.1 ו- 2.2</v>
      </c>
      <c r="H140" s="272"/>
      <c r="I140" s="272"/>
      <c r="J140" s="272"/>
      <c r="K140" s="272"/>
      <c r="L140" s="272"/>
      <c r="M140" s="272"/>
      <c r="N140" s="272"/>
      <c r="O140" s="272"/>
      <c r="P140" s="272"/>
      <c r="Q140" s="272"/>
      <c r="R140" s="272"/>
      <c r="S140" s="272"/>
      <c r="T140" s="272"/>
      <c r="U140" s="594"/>
      <c r="BT140" s="266"/>
    </row>
    <row r="141" spans="1:127" hidden="1" outlineLevel="1">
      <c r="A141" s="595"/>
      <c r="B141" s="464"/>
      <c r="C141" s="468"/>
      <c r="D141" s="466"/>
      <c r="E141" s="467"/>
      <c r="H141" s="272"/>
      <c r="I141" s="272"/>
      <c r="J141" s="272"/>
      <c r="K141" s="272"/>
      <c r="L141" s="272"/>
      <c r="M141" s="272"/>
      <c r="N141" s="272"/>
      <c r="O141" s="272"/>
      <c r="P141" s="272"/>
      <c r="Q141" s="272"/>
      <c r="R141" s="272"/>
      <c r="S141" s="272"/>
      <c r="T141" s="272"/>
      <c r="U141" s="594"/>
      <c r="BT141" s="266"/>
    </row>
    <row r="142" spans="1:127" ht="35.450000000000003" hidden="1" customHeight="1" outlineLevel="1">
      <c r="A142" s="595"/>
      <c r="B142" s="569" t="s">
        <v>158</v>
      </c>
      <c r="C142" s="581"/>
      <c r="D142" s="567" t="s">
        <v>158</v>
      </c>
      <c r="E142" s="580"/>
      <c r="H142" s="272"/>
      <c r="I142" s="272"/>
      <c r="J142" s="272"/>
      <c r="K142" s="272"/>
      <c r="L142" s="272"/>
      <c r="M142" s="272"/>
      <c r="N142" s="272"/>
      <c r="O142" s="272"/>
      <c r="P142" s="272"/>
      <c r="Q142" s="272"/>
      <c r="R142" s="272"/>
      <c r="S142" s="272"/>
      <c r="T142" s="272"/>
      <c r="U142" s="594"/>
      <c r="BT142" s="266"/>
    </row>
    <row r="143" spans="1:127" ht="35.450000000000003" hidden="1" customHeight="1" outlineLevel="1">
      <c r="A143" s="595"/>
      <c r="B143" s="567" t="s">
        <v>81</v>
      </c>
      <c r="C143" s="581"/>
      <c r="D143" s="567" t="s">
        <v>81</v>
      </c>
      <c r="E143" s="580"/>
      <c r="H143" s="272"/>
      <c r="I143" s="272"/>
      <c r="J143" s="272"/>
      <c r="K143" s="272"/>
      <c r="L143" s="272"/>
      <c r="M143" s="272"/>
      <c r="N143" s="272"/>
      <c r="O143" s="272"/>
      <c r="P143" s="272"/>
      <c r="Q143" s="272"/>
      <c r="R143" s="272"/>
      <c r="S143" s="272"/>
      <c r="T143" s="272"/>
      <c r="U143" s="594"/>
      <c r="BT143" s="266"/>
    </row>
    <row r="144" spans="1:127" collapsed="1">
      <c r="A144" s="595"/>
      <c r="B144" s="466"/>
      <c r="C144" s="468"/>
      <c r="D144" s="466"/>
      <c r="E144" s="614"/>
      <c r="H144" s="272"/>
      <c r="I144" s="272"/>
      <c r="J144" s="272"/>
      <c r="K144" s="272"/>
      <c r="L144" s="272"/>
      <c r="M144" s="272"/>
      <c r="N144" s="272"/>
      <c r="O144" s="272"/>
      <c r="P144" s="272"/>
      <c r="Q144" s="272"/>
      <c r="R144" s="272"/>
      <c r="S144" s="272"/>
      <c r="T144" s="272"/>
      <c r="U144" s="594"/>
      <c r="BT144" s="266"/>
    </row>
    <row r="145" spans="1:72" ht="48.6" customHeight="1">
      <c r="A145" s="595"/>
      <c r="B145" s="579" t="s">
        <v>204</v>
      </c>
      <c r="C145" s="566" t="str">
        <f>IF(AND(קבועים!B122&gt;0,'פרטים כלליים, עלויות ותוצאות'!D35&gt;0),קבועים!B166,"תא זה יעודכן אוטומטית עם מילוי סעיפים: 1.6, 2.1 ו- 2.2")</f>
        <v>תא זה יעודכן אוטומטית עם מילוי סעיפים: 1.6, 2.1 ו- 2.2</v>
      </c>
      <c r="D145" s="579" t="s">
        <v>192</v>
      </c>
      <c r="E145" s="566" t="str">
        <f>IF(AND(קבועים!B121&gt;0,'פרטים כלליים, עלויות ותוצאות'!D35&gt;0),קבועים!B165,"תא זה יעודכן אוטומטית עם מילוי סעיפים: 1.6, 2.1 ו- 2.2")</f>
        <v>תא זה יעודכן אוטומטית עם מילוי סעיפים: 1.6, 2.1 ו- 2.2</v>
      </c>
      <c r="H145" s="272"/>
      <c r="I145" s="272"/>
      <c r="J145" s="272"/>
      <c r="K145" s="272"/>
      <c r="L145" s="272"/>
      <c r="M145" s="272"/>
      <c r="N145" s="272"/>
      <c r="O145" s="272"/>
      <c r="P145" s="272"/>
      <c r="Q145" s="272"/>
      <c r="R145" s="272"/>
      <c r="S145" s="272"/>
      <c r="T145" s="272"/>
      <c r="U145" s="594"/>
      <c r="BT145" s="266"/>
    </row>
    <row r="146" spans="1:72" hidden="1" outlineLevel="1">
      <c r="A146" s="595"/>
      <c r="B146" s="466"/>
      <c r="C146" s="272"/>
      <c r="D146" s="272"/>
      <c r="E146" s="272"/>
      <c r="F146" s="272"/>
      <c r="G146" s="272"/>
      <c r="H146" s="272"/>
      <c r="I146" s="272"/>
      <c r="J146" s="272"/>
      <c r="K146" s="272"/>
      <c r="L146" s="272"/>
      <c r="M146" s="272"/>
      <c r="N146" s="272"/>
      <c r="O146" s="272"/>
      <c r="P146" s="272"/>
      <c r="Q146" s="272"/>
      <c r="R146" s="272"/>
      <c r="S146" s="272"/>
      <c r="T146" s="272"/>
      <c r="U146" s="594"/>
      <c r="BT146" s="266"/>
    </row>
    <row r="147" spans="1:72" ht="38.1" hidden="1" customHeight="1" outlineLevel="1">
      <c r="A147" s="595"/>
      <c r="B147" s="567" t="s">
        <v>85</v>
      </c>
      <c r="C147" s="582"/>
      <c r="D147" s="569" t="s">
        <v>154</v>
      </c>
      <c r="E147" s="582"/>
      <c r="F147" s="272"/>
      <c r="G147" s="272"/>
      <c r="H147" s="272"/>
      <c r="I147" s="272"/>
      <c r="J147" s="272"/>
      <c r="K147" s="272"/>
      <c r="L147" s="272"/>
      <c r="M147" s="272"/>
      <c r="N147" s="272"/>
      <c r="O147" s="272"/>
      <c r="P147" s="272"/>
      <c r="Q147" s="272"/>
      <c r="R147" s="272"/>
      <c r="S147" s="272"/>
      <c r="T147" s="272"/>
      <c r="U147" s="594"/>
      <c r="BT147" s="266"/>
    </row>
    <row r="148" spans="1:72" ht="38.1" hidden="1" customHeight="1" outlineLevel="1">
      <c r="A148" s="595"/>
      <c r="B148" s="567" t="s">
        <v>81</v>
      </c>
      <c r="C148" s="582"/>
      <c r="D148" s="567" t="s">
        <v>81</v>
      </c>
      <c r="E148" s="582"/>
      <c r="F148" s="272"/>
      <c r="G148" s="272"/>
      <c r="H148" s="272"/>
      <c r="I148" s="272"/>
      <c r="J148" s="272"/>
      <c r="K148" s="272"/>
      <c r="L148" s="272"/>
      <c r="M148" s="272"/>
      <c r="N148" s="272"/>
      <c r="O148" s="272"/>
      <c r="P148" s="272"/>
      <c r="Q148" s="272"/>
      <c r="R148" s="272"/>
      <c r="S148" s="272"/>
      <c r="T148" s="272"/>
      <c r="U148" s="594"/>
      <c r="BT148" s="266"/>
    </row>
    <row r="149" spans="1:72" collapsed="1">
      <c r="A149" s="595"/>
      <c r="B149" s="272"/>
      <c r="C149" s="272"/>
      <c r="D149" s="272"/>
      <c r="E149" s="272"/>
      <c r="F149" s="272"/>
      <c r="G149" s="272"/>
      <c r="H149" s="272"/>
      <c r="I149" s="272"/>
      <c r="J149" s="272"/>
      <c r="K149" s="272"/>
      <c r="L149" s="272"/>
      <c r="M149" s="272"/>
      <c r="N149" s="272"/>
      <c r="O149" s="272"/>
      <c r="P149" s="272"/>
      <c r="Q149" s="272"/>
      <c r="R149" s="272"/>
      <c r="S149" s="272"/>
      <c r="T149" s="272"/>
      <c r="U149" s="594"/>
      <c r="BT149" s="266"/>
    </row>
    <row r="150" spans="1:72">
      <c r="A150" s="595"/>
      <c r="B150" s="287" t="s">
        <v>2432</v>
      </c>
      <c r="C150" s="272"/>
      <c r="D150" s="272"/>
      <c r="E150" s="272"/>
      <c r="F150" s="272"/>
      <c r="G150" s="272"/>
      <c r="H150" s="272"/>
      <c r="I150" s="272"/>
      <c r="J150" s="272"/>
      <c r="K150" s="272"/>
      <c r="L150" s="272"/>
      <c r="M150" s="272"/>
      <c r="N150" s="272"/>
      <c r="O150" s="272"/>
      <c r="P150" s="272"/>
      <c r="Q150" s="272"/>
      <c r="R150" s="272"/>
      <c r="S150" s="272"/>
      <c r="T150" s="272"/>
      <c r="U150" s="594"/>
    </row>
    <row r="151" spans="1:72" ht="42" customHeight="1">
      <c r="A151" s="595"/>
      <c r="B151" s="731" t="s">
        <v>48</v>
      </c>
      <c r="C151" s="731" t="s">
        <v>94</v>
      </c>
      <c r="D151" s="731" t="s">
        <v>95</v>
      </c>
      <c r="E151" s="731" t="s">
        <v>96</v>
      </c>
      <c r="F151" s="272"/>
      <c r="G151" s="272"/>
      <c r="H151" s="272"/>
      <c r="I151" s="272"/>
      <c r="J151" s="272"/>
      <c r="K151" s="272"/>
      <c r="L151" s="272"/>
      <c r="M151" s="272"/>
      <c r="N151" s="272"/>
      <c r="O151" s="272"/>
      <c r="P151" s="272"/>
      <c r="Q151" s="272"/>
      <c r="R151" s="272"/>
      <c r="S151" s="272"/>
      <c r="T151" s="272"/>
      <c r="U151" s="594"/>
      <c r="BS151" s="333"/>
      <c r="BT151" s="266"/>
    </row>
    <row r="152" spans="1:72" ht="42" customHeight="1">
      <c r="A152" s="595"/>
      <c r="B152" s="583" t="s">
        <v>40</v>
      </c>
      <c r="C152" s="583" t="s">
        <v>46</v>
      </c>
      <c r="D152" s="566" t="str">
        <f>IF(קבועים!E170&lt;&gt;0,קבועים!E170,"תא זה יעודכן אוטומטית עם מילוי סעיפים: 2.1 ו- 2.2")</f>
        <v>תא זה יעודכן אוטומטית עם מילוי סעיפים: 2.1 ו- 2.2</v>
      </c>
      <c r="E152" s="584" t="str">
        <f>IF(AND(OR(H68&lt;&gt;"",D68&lt;&gt;""),'פרטים כלליים, עלויות ותוצאות'!$D$35&gt;0),קבועים!F170,"תא זה יעודכן אוטומטית עם מילוי סעיפים: 1.6, 2.1 ו- 2.2")</f>
        <v>תא זה יעודכן אוטומטית עם מילוי סעיפים: 1.6, 2.1 ו- 2.2</v>
      </c>
      <c r="F152" s="272"/>
      <c r="G152" s="272"/>
      <c r="H152" s="272"/>
      <c r="I152" s="272"/>
      <c r="J152" s="272"/>
      <c r="K152" s="272"/>
      <c r="L152" s="272"/>
      <c r="M152" s="272"/>
      <c r="N152" s="272"/>
      <c r="O152" s="272"/>
      <c r="P152" s="272"/>
      <c r="Q152" s="272"/>
      <c r="R152" s="272"/>
      <c r="S152" s="272"/>
      <c r="T152" s="272"/>
      <c r="U152" s="594"/>
      <c r="BS152" s="333"/>
      <c r="BT152" s="266"/>
    </row>
    <row r="153" spans="1:72">
      <c r="A153" s="595"/>
      <c r="B153" s="585"/>
      <c r="C153" s="585"/>
      <c r="D153" s="586"/>
      <c r="E153" s="587"/>
      <c r="F153" s="272"/>
      <c r="G153" s="588"/>
      <c r="H153" s="588"/>
      <c r="I153" s="589"/>
      <c r="J153" s="589"/>
      <c r="K153" s="272"/>
      <c r="L153" s="272"/>
      <c r="M153" s="272"/>
      <c r="N153" s="272"/>
      <c r="O153" s="272"/>
      <c r="P153" s="272"/>
      <c r="Q153" s="272"/>
      <c r="R153" s="272"/>
      <c r="S153" s="272"/>
      <c r="T153" s="272"/>
      <c r="U153" s="594"/>
      <c r="BS153" s="333"/>
      <c r="BT153" s="266"/>
    </row>
    <row r="154" spans="1:72" ht="17.25" thickBot="1">
      <c r="A154" s="615"/>
      <c r="B154" s="616"/>
      <c r="C154" s="616"/>
      <c r="D154" s="617"/>
      <c r="E154" s="618"/>
      <c r="F154" s="619"/>
      <c r="G154" s="620"/>
      <c r="H154" s="620"/>
      <c r="I154" s="621"/>
      <c r="J154" s="621"/>
      <c r="K154" s="619"/>
      <c r="L154" s="619"/>
      <c r="M154" s="619"/>
      <c r="N154" s="619"/>
      <c r="O154" s="619"/>
      <c r="P154" s="619"/>
      <c r="Q154" s="619"/>
      <c r="R154" s="619"/>
      <c r="S154" s="619"/>
      <c r="T154" s="619"/>
      <c r="U154" s="622"/>
      <c r="BS154" s="333"/>
      <c r="BT154" s="266"/>
    </row>
    <row r="155" spans="1:72">
      <c r="B155" s="585"/>
      <c r="C155" s="585"/>
      <c r="D155" s="586"/>
      <c r="E155" s="587"/>
      <c r="G155" s="588"/>
      <c r="H155" s="588"/>
      <c r="I155" s="589"/>
      <c r="J155" s="589"/>
      <c r="K155" s="266"/>
      <c r="L155" s="266"/>
      <c r="M155" s="266"/>
      <c r="N155" s="266"/>
      <c r="O155" s="266"/>
      <c r="BS155" s="333"/>
      <c r="BT155" s="266"/>
    </row>
    <row r="156" spans="1:72" s="272" customFormat="1" ht="15.95" customHeight="1">
      <c r="A156" s="443"/>
      <c r="BT156" s="273"/>
    </row>
    <row r="157" spans="1:72" ht="83.25" hidden="1" customHeight="1">
      <c r="A157" s="767" t="s">
        <v>2397</v>
      </c>
      <c r="B157" s="767"/>
      <c r="C157" s="767"/>
      <c r="D157" s="626"/>
      <c r="K157" s="266"/>
      <c r="L157" s="266"/>
      <c r="M157" s="266"/>
      <c r="N157" s="266"/>
      <c r="O157" s="266"/>
      <c r="BS157" s="333"/>
      <c r="BT157" s="266"/>
    </row>
    <row r="158" spans="1:72" hidden="1">
      <c r="K158" s="266"/>
      <c r="L158" s="266"/>
      <c r="M158" s="266"/>
      <c r="N158" s="266"/>
      <c r="O158" s="266"/>
    </row>
    <row r="159" spans="1:72" ht="57.95" hidden="1" customHeight="1">
      <c r="B159" s="769" t="s">
        <v>2350</v>
      </c>
      <c r="C159" s="770"/>
      <c r="D159" s="770"/>
      <c r="E159" s="770"/>
      <c r="F159" s="770"/>
      <c r="K159" s="266"/>
      <c r="L159" s="266"/>
      <c r="M159" s="266"/>
      <c r="N159" s="266"/>
      <c r="O159" s="266"/>
    </row>
    <row r="160" spans="1:72" ht="33" hidden="1">
      <c r="A160" s="545">
        <v>6.5</v>
      </c>
      <c r="B160" s="451" t="s">
        <v>162</v>
      </c>
      <c r="C160" s="627"/>
      <c r="K160" s="266"/>
      <c r="L160" s="266"/>
      <c r="M160" s="266"/>
      <c r="N160" s="266"/>
      <c r="O160" s="266"/>
    </row>
    <row r="161" spans="1:96" hidden="1">
      <c r="K161" s="266"/>
      <c r="L161" s="266"/>
      <c r="M161" s="266"/>
      <c r="N161" s="266"/>
      <c r="O161" s="266"/>
    </row>
    <row r="162" spans="1:96" ht="20.25" hidden="1">
      <c r="A162" s="628"/>
      <c r="B162" s="629" t="s">
        <v>307</v>
      </c>
      <c r="C162" s="624"/>
      <c r="D162" s="624"/>
      <c r="E162" s="624"/>
      <c r="F162" s="624"/>
      <c r="G162" s="624"/>
      <c r="H162" s="624"/>
      <c r="I162" s="624"/>
      <c r="J162" s="624"/>
      <c r="K162" s="624"/>
      <c r="L162" s="624"/>
      <c r="M162" s="624"/>
      <c r="N162" s="624"/>
      <c r="O162" s="624"/>
      <c r="P162" s="624"/>
      <c r="Q162" s="624"/>
      <c r="R162" s="624"/>
      <c r="S162" s="624"/>
      <c r="T162" s="624"/>
      <c r="U162" s="624"/>
      <c r="V162" s="624"/>
      <c r="W162" s="624"/>
      <c r="X162" s="624"/>
      <c r="Y162" s="624"/>
      <c r="Z162" s="624"/>
      <c r="AA162" s="624"/>
      <c r="AB162" s="624"/>
      <c r="AC162" s="624"/>
      <c r="AD162" s="624"/>
      <c r="AE162" s="624"/>
      <c r="AF162" s="624"/>
      <c r="AG162" s="624"/>
      <c r="AH162" s="624"/>
      <c r="AI162" s="624"/>
      <c r="AJ162" s="624"/>
      <c r="AK162" s="624"/>
      <c r="AL162" s="624"/>
      <c r="AM162" s="624"/>
      <c r="AN162" s="624"/>
      <c r="AO162" s="624"/>
      <c r="AP162" s="624"/>
      <c r="AQ162" s="624"/>
      <c r="AR162" s="624"/>
      <c r="AS162" s="624"/>
      <c r="AT162" s="624"/>
      <c r="AU162" s="624"/>
      <c r="AV162" s="624"/>
      <c r="AW162" s="624"/>
      <c r="AX162" s="624"/>
      <c r="AY162" s="624"/>
      <c r="AZ162" s="624"/>
      <c r="BA162" s="624"/>
      <c r="BB162" s="624"/>
      <c r="BC162" s="624"/>
      <c r="BD162" s="624"/>
      <c r="BE162" s="624"/>
      <c r="BF162" s="624"/>
      <c r="BG162" s="624"/>
      <c r="BH162" s="624"/>
      <c r="BI162" s="624"/>
      <c r="BJ162" s="624"/>
      <c r="BK162" s="624"/>
      <c r="BL162" s="624"/>
      <c r="BM162" s="624"/>
      <c r="BN162" s="624"/>
      <c r="BO162" s="624"/>
      <c r="BP162" s="624"/>
      <c r="BQ162" s="624"/>
      <c r="BR162" s="624"/>
      <c r="BS162" s="624"/>
      <c r="BT162" s="624"/>
      <c r="BU162" s="624"/>
      <c r="BV162" s="624"/>
      <c r="BW162" s="624"/>
      <c r="BX162" s="624"/>
      <c r="BY162" s="624"/>
      <c r="BZ162" s="624"/>
      <c r="CA162" s="624"/>
      <c r="CB162" s="624"/>
      <c r="CC162" s="624"/>
      <c r="CD162" s="624"/>
      <c r="CE162" s="624"/>
      <c r="CF162" s="624"/>
      <c r="CG162" s="624"/>
      <c r="CH162" s="624"/>
      <c r="CI162" s="624"/>
    </row>
    <row r="163" spans="1:96" hidden="1">
      <c r="K163" s="266"/>
      <c r="L163" s="266"/>
      <c r="M163" s="266"/>
      <c r="N163" s="266"/>
      <c r="O163" s="266"/>
    </row>
    <row r="164" spans="1:96" hidden="1">
      <c r="A164" s="546" t="s">
        <v>208</v>
      </c>
      <c r="B164" s="472" t="s">
        <v>113</v>
      </c>
      <c r="C164" s="473"/>
      <c r="D164" s="473"/>
      <c r="E164" s="471"/>
      <c r="F164" s="471"/>
      <c r="G164" s="471"/>
      <c r="H164" s="471"/>
      <c r="I164" s="471"/>
      <c r="J164" s="471"/>
      <c r="K164" s="471"/>
      <c r="L164" s="471"/>
      <c r="M164" s="471"/>
      <c r="N164" s="471"/>
      <c r="O164" s="471"/>
      <c r="P164" s="474"/>
      <c r="Q164" s="473"/>
      <c r="R164" s="473"/>
      <c r="S164" s="473"/>
      <c r="T164" s="473"/>
      <c r="U164" s="473"/>
      <c r="V164" s="475"/>
      <c r="W164" s="473"/>
      <c r="X164" s="473"/>
      <c r="Y164" s="473"/>
      <c r="Z164" s="473"/>
      <c r="AA164" s="473"/>
      <c r="AB164" s="473"/>
      <c r="AC164" s="475"/>
      <c r="AD164" s="473"/>
      <c r="AE164" s="473"/>
      <c r="AF164" s="473"/>
      <c r="AG164" s="473"/>
      <c r="AH164" s="473"/>
      <c r="AI164" s="473"/>
      <c r="AJ164" s="475"/>
      <c r="AK164" s="473"/>
      <c r="AL164" s="473"/>
      <c r="AM164" s="473"/>
      <c r="AN164" s="473"/>
      <c r="AO164" s="473"/>
      <c r="AP164" s="473"/>
      <c r="AQ164" s="475"/>
      <c r="AR164" s="473"/>
      <c r="AS164" s="473"/>
      <c r="AT164" s="473"/>
      <c r="AU164" s="473"/>
      <c r="AV164" s="473"/>
      <c r="AW164" s="473"/>
      <c r="AX164" s="475"/>
      <c r="AY164" s="473"/>
      <c r="AZ164" s="473"/>
      <c r="BA164" s="473"/>
      <c r="BB164" s="473"/>
      <c r="BC164" s="473"/>
      <c r="BD164" s="473"/>
      <c r="BE164" s="475"/>
      <c r="BF164" s="473"/>
      <c r="BG164" s="473"/>
      <c r="BH164" s="473"/>
      <c r="BI164" s="473"/>
      <c r="BJ164" s="473"/>
      <c r="BK164" s="473"/>
      <c r="BL164" s="475"/>
      <c r="BM164" s="473"/>
      <c r="BN164" s="473"/>
      <c r="BO164" s="473"/>
      <c r="BP164" s="473"/>
      <c r="BQ164" s="473"/>
      <c r="BR164" s="473"/>
      <c r="BS164" s="475"/>
      <c r="BT164" s="473"/>
      <c r="BU164" s="473"/>
      <c r="BV164" s="473"/>
      <c r="BW164" s="473"/>
      <c r="BX164" s="473"/>
      <c r="BY164" s="473"/>
      <c r="BZ164" s="473"/>
      <c r="CA164" s="473"/>
      <c r="CB164" s="473"/>
      <c r="CC164" s="473"/>
      <c r="CD164" s="473"/>
      <c r="CE164" s="473"/>
      <c r="CF164" s="473"/>
      <c r="CG164" s="473"/>
      <c r="CH164" s="473"/>
      <c r="CI164" s="473"/>
    </row>
    <row r="165" spans="1:96" hidden="1">
      <c r="A165" s="546"/>
      <c r="B165" s="473"/>
      <c r="C165" s="473"/>
      <c r="D165" s="473"/>
      <c r="E165" s="471"/>
      <c r="F165" s="471"/>
      <c r="G165" s="471"/>
      <c r="H165" s="471"/>
      <c r="I165" s="471"/>
      <c r="J165" s="471"/>
      <c r="K165" s="471"/>
      <c r="L165" s="471"/>
      <c r="M165" s="471"/>
      <c r="N165" s="471"/>
      <c r="O165" s="471"/>
      <c r="P165" s="474"/>
      <c r="Q165" s="473"/>
      <c r="R165" s="473"/>
      <c r="S165" s="473"/>
      <c r="T165" s="473"/>
      <c r="U165" s="473"/>
      <c r="V165" s="475"/>
      <c r="W165" s="473"/>
      <c r="X165" s="473"/>
      <c r="Y165" s="473"/>
      <c r="Z165" s="473"/>
      <c r="AA165" s="473"/>
      <c r="AB165" s="473"/>
      <c r="AC165" s="475"/>
      <c r="AD165" s="473"/>
      <c r="AE165" s="473"/>
      <c r="AF165" s="473"/>
      <c r="AG165" s="473"/>
      <c r="AH165" s="473"/>
      <c r="AI165" s="473"/>
      <c r="AJ165" s="475"/>
      <c r="AK165" s="473"/>
      <c r="AL165" s="473"/>
      <c r="AM165" s="473"/>
      <c r="AN165" s="473"/>
      <c r="AO165" s="473"/>
      <c r="AP165" s="473"/>
      <c r="AQ165" s="475"/>
      <c r="AR165" s="473"/>
      <c r="AS165" s="473"/>
      <c r="AT165" s="473"/>
      <c r="AU165" s="473"/>
      <c r="AV165" s="473"/>
      <c r="AW165" s="473"/>
      <c r="AX165" s="475"/>
      <c r="AY165" s="473"/>
      <c r="AZ165" s="473"/>
      <c r="BA165" s="473"/>
      <c r="BB165" s="473"/>
      <c r="BC165" s="473"/>
      <c r="BD165" s="473"/>
      <c r="BE165" s="475"/>
      <c r="BF165" s="473"/>
      <c r="BG165" s="473"/>
      <c r="BH165" s="473"/>
      <c r="BI165" s="473"/>
      <c r="BJ165" s="473"/>
      <c r="BK165" s="473"/>
      <c r="BL165" s="475"/>
      <c r="BM165" s="473"/>
      <c r="BN165" s="473"/>
      <c r="BO165" s="473"/>
      <c r="BP165" s="473"/>
      <c r="BQ165" s="473"/>
      <c r="BR165" s="473"/>
      <c r="BS165" s="475"/>
      <c r="BT165" s="473"/>
      <c r="BU165" s="473"/>
      <c r="BV165" s="473"/>
      <c r="BW165" s="473"/>
      <c r="BX165" s="473"/>
      <c r="BY165" s="473"/>
      <c r="BZ165" s="473"/>
      <c r="CA165" s="473"/>
      <c r="CB165" s="473"/>
      <c r="CC165" s="473"/>
      <c r="CD165" s="473"/>
      <c r="CE165" s="473"/>
      <c r="CF165" s="473"/>
      <c r="CG165" s="473"/>
      <c r="CH165" s="473"/>
      <c r="CI165" s="473"/>
    </row>
    <row r="166" spans="1:96" ht="33" hidden="1">
      <c r="A166" s="546"/>
      <c r="B166" s="476" t="s">
        <v>114</v>
      </c>
      <c r="C166" s="627"/>
      <c r="D166" s="476" t="s">
        <v>115</v>
      </c>
      <c r="E166" s="627"/>
      <c r="F166" s="471"/>
      <c r="G166" s="471"/>
      <c r="H166" s="471"/>
      <c r="I166" s="471"/>
      <c r="J166" s="471"/>
      <c r="K166" s="471"/>
      <c r="L166" s="471"/>
      <c r="M166" s="471"/>
      <c r="N166" s="471"/>
      <c r="O166" s="471"/>
      <c r="P166" s="471"/>
      <c r="Q166" s="477"/>
      <c r="R166" s="473"/>
      <c r="S166" s="478"/>
      <c r="T166" s="477"/>
      <c r="U166" s="473"/>
      <c r="V166" s="473"/>
      <c r="W166" s="477"/>
      <c r="X166" s="473"/>
      <c r="Y166" s="478"/>
      <c r="Z166" s="477"/>
      <c r="AA166" s="473"/>
      <c r="AB166" s="477"/>
      <c r="AC166" s="473"/>
      <c r="AD166" s="477"/>
      <c r="AE166" s="473"/>
      <c r="AF166" s="478"/>
      <c r="AG166" s="477"/>
      <c r="AH166" s="473"/>
      <c r="AI166" s="477"/>
      <c r="AJ166" s="473"/>
      <c r="AK166" s="477"/>
      <c r="AL166" s="473"/>
      <c r="AM166" s="478"/>
      <c r="AN166" s="477"/>
      <c r="AO166" s="473"/>
      <c r="AP166" s="477"/>
      <c r="AQ166" s="473"/>
      <c r="AR166" s="477"/>
      <c r="AS166" s="473"/>
      <c r="AT166" s="478"/>
      <c r="AU166" s="477"/>
      <c r="AV166" s="477"/>
      <c r="AW166" s="477"/>
      <c r="AX166" s="473"/>
      <c r="AY166" s="477"/>
      <c r="AZ166" s="473"/>
      <c r="BA166" s="478"/>
      <c r="BB166" s="477"/>
      <c r="BC166" s="477"/>
      <c r="BD166" s="477"/>
      <c r="BE166" s="473"/>
      <c r="BF166" s="477"/>
      <c r="BG166" s="473"/>
      <c r="BH166" s="478"/>
      <c r="BI166" s="477"/>
      <c r="BJ166" s="477"/>
      <c r="BK166" s="477"/>
      <c r="BL166" s="473"/>
      <c r="BM166" s="477"/>
      <c r="BN166" s="473"/>
      <c r="BO166" s="478"/>
      <c r="BP166" s="477"/>
      <c r="BQ166" s="477"/>
      <c r="BR166" s="477"/>
      <c r="BS166" s="473"/>
      <c r="BT166" s="477"/>
      <c r="BU166" s="473"/>
      <c r="BV166" s="478"/>
      <c r="BW166" s="477"/>
      <c r="BX166" s="477"/>
      <c r="BY166" s="477"/>
      <c r="BZ166" s="473"/>
      <c r="CA166" s="473"/>
      <c r="CB166" s="473"/>
      <c r="CC166" s="473"/>
      <c r="CD166" s="473"/>
      <c r="CE166" s="473"/>
      <c r="CF166" s="473"/>
      <c r="CG166" s="473"/>
      <c r="CH166" s="473"/>
      <c r="CI166" s="473"/>
    </row>
    <row r="167" spans="1:96" hidden="1">
      <c r="A167" s="546"/>
      <c r="B167" s="474"/>
      <c r="C167" s="473"/>
      <c r="D167" s="473"/>
      <c r="E167" s="473"/>
      <c r="F167" s="471"/>
      <c r="G167" s="471"/>
      <c r="H167" s="471"/>
      <c r="I167" s="471"/>
      <c r="J167" s="471"/>
      <c r="K167" s="471"/>
      <c r="L167" s="471"/>
      <c r="M167" s="471"/>
      <c r="N167" s="471"/>
      <c r="O167" s="471"/>
      <c r="P167" s="471"/>
      <c r="Q167" s="473"/>
      <c r="R167" s="473"/>
      <c r="S167" s="473"/>
      <c r="T167" s="473"/>
      <c r="U167" s="473"/>
      <c r="V167" s="473"/>
      <c r="W167" s="473"/>
      <c r="X167" s="473"/>
      <c r="Y167" s="473"/>
      <c r="Z167" s="473"/>
      <c r="AA167" s="473"/>
      <c r="AB167" s="473"/>
      <c r="AC167" s="473"/>
      <c r="AD167" s="473"/>
      <c r="AE167" s="473"/>
      <c r="AF167" s="473"/>
      <c r="AG167" s="473"/>
      <c r="AH167" s="473"/>
      <c r="AI167" s="473"/>
      <c r="AJ167" s="473"/>
      <c r="AK167" s="473"/>
      <c r="AL167" s="473"/>
      <c r="AM167" s="473"/>
      <c r="AN167" s="473"/>
      <c r="AO167" s="478"/>
      <c r="AP167" s="473"/>
      <c r="AQ167" s="473"/>
      <c r="AR167" s="473"/>
      <c r="AS167" s="473"/>
      <c r="AT167" s="473"/>
      <c r="AU167" s="473"/>
      <c r="AV167" s="473"/>
      <c r="AW167" s="473"/>
      <c r="AX167" s="473"/>
      <c r="AY167" s="473"/>
      <c r="AZ167" s="473"/>
      <c r="BA167" s="473"/>
      <c r="BB167" s="473"/>
      <c r="BC167" s="473"/>
      <c r="BD167" s="473"/>
      <c r="BE167" s="473"/>
      <c r="BF167" s="473"/>
      <c r="BG167" s="473"/>
      <c r="BH167" s="473"/>
      <c r="BI167" s="473"/>
      <c r="BJ167" s="473"/>
      <c r="BK167" s="473"/>
      <c r="BL167" s="473"/>
      <c r="BM167" s="473"/>
      <c r="BN167" s="473"/>
      <c r="BO167" s="473"/>
      <c r="BP167" s="473"/>
      <c r="BQ167" s="473"/>
      <c r="BR167" s="473"/>
      <c r="BS167" s="473"/>
      <c r="BT167" s="473"/>
      <c r="BU167" s="473"/>
      <c r="BV167" s="473"/>
      <c r="BW167" s="473"/>
      <c r="BX167" s="473"/>
      <c r="BY167" s="473"/>
      <c r="BZ167" s="473"/>
      <c r="CA167" s="473"/>
      <c r="CB167" s="473"/>
      <c r="CC167" s="473"/>
      <c r="CD167" s="473"/>
      <c r="CE167" s="473"/>
      <c r="CF167" s="473"/>
      <c r="CG167" s="473"/>
      <c r="CH167" s="473"/>
      <c r="CI167" s="473"/>
    </row>
    <row r="168" spans="1:96" hidden="1">
      <c r="A168" s="546"/>
      <c r="B168" s="482" t="s">
        <v>116</v>
      </c>
      <c r="C168" s="630"/>
      <c r="D168" s="473"/>
      <c r="E168" s="473"/>
      <c r="F168" s="471"/>
      <c r="G168" s="471"/>
      <c r="H168" s="471"/>
      <c r="I168" s="471"/>
      <c r="J168" s="471"/>
      <c r="K168" s="471"/>
      <c r="L168" s="471"/>
      <c r="M168" s="471"/>
      <c r="N168" s="471"/>
      <c r="O168" s="471"/>
      <c r="P168" s="471"/>
      <c r="Q168" s="473"/>
      <c r="R168" s="473"/>
      <c r="S168" s="473"/>
      <c r="T168" s="473"/>
      <c r="U168" s="473"/>
      <c r="V168" s="473"/>
      <c r="W168" s="473"/>
      <c r="X168" s="473"/>
      <c r="Y168" s="473"/>
      <c r="Z168" s="473"/>
      <c r="AA168" s="473"/>
      <c r="AB168" s="473"/>
      <c r="AC168" s="473"/>
      <c r="AD168" s="473"/>
      <c r="AE168" s="473"/>
      <c r="AF168" s="473"/>
      <c r="AG168" s="473"/>
      <c r="AH168" s="473"/>
      <c r="AI168" s="473"/>
      <c r="AJ168" s="473"/>
      <c r="AK168" s="473"/>
      <c r="AL168" s="473"/>
      <c r="AM168" s="473"/>
      <c r="AN168" s="473"/>
      <c r="AO168" s="478"/>
      <c r="AP168" s="473"/>
      <c r="AQ168" s="473"/>
      <c r="AR168" s="473"/>
      <c r="AS168" s="473"/>
      <c r="AT168" s="473"/>
      <c r="AU168" s="473"/>
      <c r="AV168" s="473"/>
      <c r="AW168" s="473"/>
      <c r="AX168" s="473"/>
      <c r="AY168" s="473"/>
      <c r="AZ168" s="473"/>
      <c r="BA168" s="473"/>
      <c r="BB168" s="473"/>
      <c r="BC168" s="473"/>
      <c r="BD168" s="473"/>
      <c r="BE168" s="473"/>
      <c r="BF168" s="473"/>
      <c r="BG168" s="473"/>
      <c r="BH168" s="473"/>
      <c r="BI168" s="473"/>
      <c r="BJ168" s="473"/>
      <c r="BK168" s="473"/>
      <c r="BL168" s="473"/>
      <c r="BM168" s="473"/>
      <c r="BN168" s="473"/>
      <c r="BO168" s="473"/>
      <c r="BP168" s="473"/>
      <c r="BQ168" s="473"/>
      <c r="BR168" s="473"/>
      <c r="BS168" s="473"/>
      <c r="BT168" s="473"/>
      <c r="BU168" s="473"/>
      <c r="BV168" s="473"/>
      <c r="BW168" s="473"/>
      <c r="BX168" s="473"/>
      <c r="BY168" s="473"/>
      <c r="BZ168" s="473"/>
      <c r="CA168" s="473"/>
      <c r="CB168" s="473"/>
      <c r="CC168" s="473"/>
      <c r="CD168" s="473"/>
      <c r="CE168" s="473"/>
      <c r="CF168" s="473"/>
      <c r="CG168" s="473"/>
      <c r="CH168" s="473"/>
      <c r="CI168" s="473"/>
    </row>
    <row r="169" spans="1:96" hidden="1">
      <c r="A169" s="546"/>
      <c r="B169" s="474"/>
      <c r="C169" s="473"/>
      <c r="D169" s="473"/>
      <c r="E169" s="473"/>
      <c r="F169" s="471"/>
      <c r="G169" s="471"/>
      <c r="H169" s="471"/>
      <c r="I169" s="471"/>
      <c r="J169" s="471"/>
      <c r="K169" s="471"/>
      <c r="L169" s="471"/>
      <c r="M169" s="471"/>
      <c r="N169" s="471"/>
      <c r="O169" s="471"/>
      <c r="P169" s="471"/>
      <c r="Q169" s="473"/>
      <c r="R169" s="473"/>
      <c r="S169" s="473"/>
      <c r="T169" s="473"/>
      <c r="U169" s="473"/>
      <c r="V169" s="473"/>
      <c r="W169" s="473"/>
      <c r="X169" s="473"/>
      <c r="Y169" s="473"/>
      <c r="Z169" s="473"/>
      <c r="AA169" s="473"/>
      <c r="AB169" s="473"/>
      <c r="AC169" s="473"/>
      <c r="AD169" s="473"/>
      <c r="AE169" s="473"/>
      <c r="AF169" s="473"/>
      <c r="AG169" s="473"/>
      <c r="AH169" s="473"/>
      <c r="AI169" s="473"/>
      <c r="AJ169" s="473"/>
      <c r="AK169" s="473"/>
      <c r="AL169" s="473"/>
      <c r="AM169" s="473"/>
      <c r="AN169" s="473"/>
      <c r="AO169" s="478"/>
      <c r="AP169" s="473"/>
      <c r="AQ169" s="473"/>
      <c r="AR169" s="473"/>
      <c r="AS169" s="473"/>
      <c r="AT169" s="473"/>
      <c r="AU169" s="473"/>
      <c r="AV169" s="473"/>
      <c r="AW169" s="473"/>
      <c r="AX169" s="473"/>
      <c r="AY169" s="473"/>
      <c r="AZ169" s="473"/>
      <c r="BA169" s="473"/>
      <c r="BB169" s="473"/>
      <c r="BC169" s="473"/>
      <c r="BD169" s="473"/>
      <c r="BE169" s="473"/>
      <c r="BF169" s="473"/>
      <c r="BG169" s="473"/>
      <c r="BH169" s="473"/>
      <c r="BI169" s="473"/>
      <c r="BJ169" s="473"/>
      <c r="BK169" s="473"/>
      <c r="BL169" s="473"/>
      <c r="BM169" s="473"/>
      <c r="BN169" s="473"/>
      <c r="BO169" s="473"/>
      <c r="BP169" s="473"/>
      <c r="BQ169" s="473"/>
      <c r="BR169" s="473"/>
      <c r="BS169" s="473"/>
      <c r="BT169" s="473"/>
      <c r="BU169" s="473"/>
      <c r="BV169" s="473"/>
      <c r="BW169" s="473"/>
      <c r="BX169" s="473"/>
      <c r="BY169" s="473"/>
      <c r="BZ169" s="473"/>
      <c r="CA169" s="473"/>
      <c r="CB169" s="473"/>
      <c r="CC169" s="473"/>
      <c r="CD169" s="473"/>
      <c r="CE169" s="473"/>
      <c r="CF169" s="473"/>
      <c r="CG169" s="473"/>
      <c r="CH169" s="473"/>
      <c r="CI169" s="473"/>
    </row>
    <row r="170" spans="1:96" hidden="1">
      <c r="A170" s="546" t="s">
        <v>209</v>
      </c>
      <c r="B170" s="472" t="s">
        <v>127</v>
      </c>
      <c r="C170" s="473"/>
      <c r="D170" s="473"/>
      <c r="E170" s="471"/>
      <c r="F170" s="471"/>
      <c r="G170" s="471"/>
      <c r="H170" s="480"/>
      <c r="I170" s="480"/>
      <c r="J170" s="480"/>
      <c r="K170" s="480"/>
      <c r="L170" s="480"/>
      <c r="M170" s="480"/>
      <c r="N170" s="480"/>
      <c r="O170" s="480"/>
      <c r="P170" s="480"/>
      <c r="Q170" s="480"/>
      <c r="R170" s="480"/>
      <c r="S170" s="480"/>
      <c r="T170" s="480"/>
      <c r="U170" s="480"/>
      <c r="V170" s="480"/>
      <c r="W170" s="480"/>
      <c r="X170" s="480"/>
      <c r="Y170" s="480"/>
      <c r="Z170" s="480"/>
      <c r="AA170" s="480"/>
      <c r="AB170" s="480"/>
      <c r="AC170" s="480"/>
      <c r="AD170" s="480"/>
      <c r="AE170" s="480"/>
      <c r="AF170" s="480"/>
      <c r="AG170" s="480"/>
      <c r="AH170" s="480"/>
      <c r="AI170" s="480"/>
      <c r="AJ170" s="480"/>
      <c r="AK170" s="480"/>
      <c r="AL170" s="480"/>
      <c r="AM170" s="480"/>
      <c r="AN170" s="480"/>
      <c r="AO170" s="480"/>
      <c r="AP170" s="480"/>
      <c r="AQ170" s="480"/>
      <c r="AR170" s="480"/>
      <c r="AS170" s="480"/>
      <c r="AT170" s="480"/>
      <c r="AU170" s="480"/>
      <c r="AV170" s="480"/>
      <c r="AW170" s="480"/>
      <c r="AX170" s="480"/>
      <c r="AY170" s="480"/>
      <c r="AZ170" s="480"/>
      <c r="BA170" s="480"/>
      <c r="BB170" s="480"/>
      <c r="BC170" s="480"/>
      <c r="BD170" s="480"/>
      <c r="BE170" s="480"/>
      <c r="BF170" s="480"/>
      <c r="BG170" s="480"/>
      <c r="BH170" s="480"/>
      <c r="BI170" s="480"/>
      <c r="BJ170" s="480"/>
      <c r="BK170" s="480"/>
      <c r="BL170" s="480"/>
      <c r="BM170" s="480"/>
      <c r="BN170" s="480"/>
      <c r="BO170" s="480"/>
      <c r="BP170" s="480"/>
      <c r="BQ170" s="480"/>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row>
    <row r="171" spans="1:96" hidden="1">
      <c r="A171" s="546"/>
      <c r="B171" s="481"/>
      <c r="C171" s="473"/>
      <c r="D171" s="473"/>
      <c r="E171" s="471"/>
      <c r="F171" s="471"/>
      <c r="G171" s="471"/>
      <c r="H171" s="480"/>
      <c r="I171" s="480"/>
      <c r="J171" s="480"/>
      <c r="K171" s="480"/>
      <c r="L171" s="480"/>
      <c r="M171" s="480"/>
      <c r="N171" s="480"/>
      <c r="O171" s="480"/>
      <c r="P171" s="480"/>
      <c r="Q171" s="480"/>
      <c r="R171" s="480"/>
      <c r="S171" s="480"/>
      <c r="T171" s="480"/>
      <c r="U171" s="480"/>
      <c r="V171" s="480"/>
      <c r="W171" s="480"/>
      <c r="X171" s="480"/>
      <c r="Y171" s="480"/>
      <c r="Z171" s="480"/>
      <c r="AA171" s="480"/>
      <c r="AB171" s="480"/>
      <c r="AC171" s="480"/>
      <c r="AD171" s="480"/>
      <c r="AE171" s="480"/>
      <c r="AF171" s="480"/>
      <c r="AG171" s="480"/>
      <c r="AH171" s="480"/>
      <c r="AI171" s="480"/>
      <c r="AJ171" s="480"/>
      <c r="AK171" s="480"/>
      <c r="AL171" s="480"/>
      <c r="AM171" s="480"/>
      <c r="AN171" s="480"/>
      <c r="AO171" s="480"/>
      <c r="AP171" s="480"/>
      <c r="AQ171" s="480"/>
      <c r="AR171" s="480"/>
      <c r="AS171" s="480"/>
      <c r="AT171" s="480"/>
      <c r="AU171" s="480"/>
      <c r="AV171" s="480"/>
      <c r="AW171" s="480"/>
      <c r="AX171" s="480"/>
      <c r="AY171" s="480"/>
      <c r="AZ171" s="480"/>
      <c r="BA171" s="480"/>
      <c r="BB171" s="480"/>
      <c r="BC171" s="480"/>
      <c r="BD171" s="480"/>
      <c r="BE171" s="480"/>
      <c r="BF171" s="480"/>
      <c r="BG171" s="480"/>
      <c r="BH171" s="480"/>
      <c r="BI171" s="480"/>
      <c r="BJ171" s="480"/>
      <c r="BK171" s="480"/>
      <c r="BL171" s="480"/>
      <c r="BM171" s="480"/>
      <c r="BN171" s="480"/>
      <c r="BO171" s="480"/>
      <c r="BP171" s="480"/>
      <c r="BQ171" s="480"/>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row>
    <row r="172" spans="1:96" ht="49.5" hidden="1">
      <c r="A172" s="546"/>
      <c r="B172" s="476" t="s">
        <v>128</v>
      </c>
      <c r="C172" s="627"/>
      <c r="D172" s="476" t="s">
        <v>115</v>
      </c>
      <c r="E172" s="627"/>
      <c r="F172" s="471"/>
      <c r="G172" s="471"/>
      <c r="H172" s="480"/>
      <c r="I172" s="480"/>
      <c r="J172" s="480"/>
      <c r="K172" s="480"/>
      <c r="L172" s="480"/>
      <c r="M172" s="480"/>
      <c r="N172" s="480"/>
      <c r="O172" s="480"/>
      <c r="P172" s="480"/>
      <c r="Q172" s="480"/>
      <c r="R172" s="480"/>
      <c r="S172" s="480"/>
      <c r="T172" s="480"/>
      <c r="U172" s="480"/>
      <c r="V172" s="480"/>
      <c r="W172" s="480"/>
      <c r="X172" s="480"/>
      <c r="Y172" s="480"/>
      <c r="Z172" s="480"/>
      <c r="AA172" s="480"/>
      <c r="AB172" s="480"/>
      <c r="AC172" s="480"/>
      <c r="AD172" s="480"/>
      <c r="AE172" s="480"/>
      <c r="AF172" s="480"/>
      <c r="AG172" s="480"/>
      <c r="AH172" s="480"/>
      <c r="AI172" s="480"/>
      <c r="AJ172" s="480"/>
      <c r="AK172" s="480"/>
      <c r="AL172" s="480"/>
      <c r="AM172" s="480"/>
      <c r="AN172" s="480"/>
      <c r="AO172" s="480"/>
      <c r="AP172" s="480"/>
      <c r="AQ172" s="480"/>
      <c r="AR172" s="480"/>
      <c r="AS172" s="480"/>
      <c r="AT172" s="480"/>
      <c r="AU172" s="480"/>
      <c r="AV172" s="480"/>
      <c r="AW172" s="480"/>
      <c r="AX172" s="480"/>
      <c r="AY172" s="480"/>
      <c r="AZ172" s="480"/>
      <c r="BA172" s="480"/>
      <c r="BB172" s="480"/>
      <c r="BC172" s="480"/>
      <c r="BD172" s="480"/>
      <c r="BE172" s="480"/>
      <c r="BF172" s="480"/>
      <c r="BG172" s="480"/>
      <c r="BH172" s="480"/>
      <c r="BI172" s="480"/>
      <c r="BJ172" s="480"/>
      <c r="BK172" s="480"/>
      <c r="BL172" s="480"/>
      <c r="BM172" s="480"/>
      <c r="BN172" s="480"/>
      <c r="BO172" s="480"/>
      <c r="BP172" s="480"/>
      <c r="BQ172" s="480"/>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row>
    <row r="173" spans="1:96" hidden="1">
      <c r="A173" s="546"/>
      <c r="B173" s="474"/>
      <c r="C173" s="473"/>
      <c r="D173" s="473"/>
      <c r="E173" s="473"/>
      <c r="F173" s="471"/>
      <c r="G173" s="471"/>
      <c r="H173" s="480"/>
      <c r="I173" s="480"/>
      <c r="J173" s="480"/>
      <c r="K173" s="480"/>
      <c r="L173" s="480"/>
      <c r="M173" s="480"/>
      <c r="N173" s="480"/>
      <c r="O173" s="480"/>
      <c r="P173" s="480"/>
      <c r="Q173" s="480"/>
      <c r="R173" s="480"/>
      <c r="S173" s="480"/>
      <c r="T173" s="480"/>
      <c r="U173" s="480"/>
      <c r="V173" s="480"/>
      <c r="W173" s="480"/>
      <c r="X173" s="480"/>
      <c r="Y173" s="480"/>
      <c r="Z173" s="480"/>
      <c r="AA173" s="480"/>
      <c r="AB173" s="480"/>
      <c r="AC173" s="480"/>
      <c r="AD173" s="480"/>
      <c r="AE173" s="480"/>
      <c r="AF173" s="480"/>
      <c r="AG173" s="480"/>
      <c r="AH173" s="480"/>
      <c r="AI173" s="480"/>
      <c r="AJ173" s="480"/>
      <c r="AK173" s="480"/>
      <c r="AL173" s="480"/>
      <c r="AM173" s="480"/>
      <c r="AN173" s="480"/>
      <c r="AO173" s="480"/>
      <c r="AP173" s="480"/>
      <c r="AQ173" s="480"/>
      <c r="AR173" s="480"/>
      <c r="AS173" s="480"/>
      <c r="AT173" s="480"/>
      <c r="AU173" s="480"/>
      <c r="AV173" s="480"/>
      <c r="AW173" s="480"/>
      <c r="AX173" s="480"/>
      <c r="AY173" s="480"/>
      <c r="AZ173" s="480"/>
      <c r="BA173" s="480"/>
      <c r="BB173" s="480"/>
      <c r="BC173" s="480"/>
      <c r="BD173" s="480"/>
      <c r="BE173" s="480"/>
      <c r="BF173" s="480"/>
      <c r="BG173" s="480"/>
      <c r="BH173" s="480"/>
      <c r="BI173" s="480"/>
      <c r="BJ173" s="480"/>
      <c r="BK173" s="480"/>
      <c r="BL173" s="480"/>
      <c r="BM173" s="480"/>
      <c r="BN173" s="480"/>
      <c r="BO173" s="480"/>
      <c r="BP173" s="480"/>
      <c r="BQ173" s="480"/>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row>
    <row r="174" spans="1:96" hidden="1">
      <c r="A174" s="546"/>
      <c r="B174" s="482" t="s">
        <v>116</v>
      </c>
      <c r="C174" s="630"/>
      <c r="D174" s="473"/>
      <c r="E174" s="473"/>
      <c r="F174" s="471"/>
      <c r="G174" s="471"/>
      <c r="H174" s="480"/>
      <c r="I174" s="480"/>
      <c r="J174" s="480"/>
      <c r="K174" s="480"/>
      <c r="L174" s="480"/>
      <c r="M174" s="480"/>
      <c r="N174" s="480"/>
      <c r="O174" s="480"/>
      <c r="P174" s="480"/>
      <c r="Q174" s="480"/>
      <c r="R174" s="480"/>
      <c r="S174" s="480"/>
      <c r="T174" s="480"/>
      <c r="U174" s="480"/>
      <c r="V174" s="480"/>
      <c r="W174" s="480"/>
      <c r="X174" s="480"/>
      <c r="Y174" s="480"/>
      <c r="Z174" s="480"/>
      <c r="AA174" s="480"/>
      <c r="AB174" s="480"/>
      <c r="AC174" s="480"/>
      <c r="AD174" s="480"/>
      <c r="AE174" s="480"/>
      <c r="AF174" s="480"/>
      <c r="AG174" s="480"/>
      <c r="AH174" s="480"/>
      <c r="AI174" s="480"/>
      <c r="AJ174" s="480"/>
      <c r="AK174" s="480"/>
      <c r="AL174" s="480"/>
      <c r="AM174" s="480"/>
      <c r="AN174" s="480"/>
      <c r="AO174" s="480"/>
      <c r="AP174" s="480"/>
      <c r="AQ174" s="480"/>
      <c r="AR174" s="480"/>
      <c r="AS174" s="480"/>
      <c r="AT174" s="480"/>
      <c r="AU174" s="480"/>
      <c r="AV174" s="480"/>
      <c r="AW174" s="480"/>
      <c r="AX174" s="480"/>
      <c r="AY174" s="480"/>
      <c r="AZ174" s="480"/>
      <c r="BA174" s="480"/>
      <c r="BB174" s="480"/>
      <c r="BC174" s="480"/>
      <c r="BD174" s="480"/>
      <c r="BE174" s="480"/>
      <c r="BF174" s="480"/>
      <c r="BG174" s="480"/>
      <c r="BH174" s="480"/>
      <c r="BI174" s="480"/>
      <c r="BJ174" s="480"/>
      <c r="BK174" s="480"/>
      <c r="BL174" s="480"/>
      <c r="BM174" s="480"/>
      <c r="BN174" s="480"/>
      <c r="BO174" s="480"/>
      <c r="BP174" s="480"/>
      <c r="BQ174" s="480"/>
      <c r="BR174" s="471"/>
      <c r="BS174" s="471"/>
      <c r="BT174" s="471"/>
      <c r="BU174" s="471"/>
      <c r="BV174" s="471"/>
      <c r="BW174" s="471"/>
      <c r="BX174" s="471"/>
      <c r="BY174" s="471"/>
      <c r="BZ174" s="471"/>
      <c r="CA174" s="471"/>
      <c r="CB174" s="471"/>
      <c r="CC174" s="471"/>
      <c r="CD174" s="471"/>
      <c r="CE174" s="471"/>
      <c r="CF174" s="471"/>
      <c r="CG174" s="471"/>
      <c r="CH174" s="471"/>
      <c r="CI174" s="471"/>
      <c r="CJ174" s="471"/>
      <c r="CK174" s="471"/>
      <c r="CL174" s="471"/>
      <c r="CM174" s="471"/>
      <c r="CN174" s="471"/>
      <c r="CO174" s="471"/>
      <c r="CP174" s="471"/>
      <c r="CQ174" s="471"/>
      <c r="CR174" s="471"/>
    </row>
    <row r="175" spans="1:96" hidden="1">
      <c r="A175" s="547"/>
      <c r="B175" s="471"/>
      <c r="C175" s="471"/>
      <c r="D175" s="471"/>
      <c r="E175" s="471"/>
      <c r="F175" s="473"/>
      <c r="G175" s="477"/>
      <c r="H175" s="480"/>
      <c r="I175" s="480"/>
      <c r="J175" s="480"/>
      <c r="K175" s="480"/>
      <c r="L175" s="480"/>
      <c r="M175" s="480"/>
      <c r="N175" s="480"/>
      <c r="O175" s="480"/>
      <c r="P175" s="480"/>
      <c r="Q175" s="480"/>
      <c r="R175" s="480"/>
      <c r="S175" s="480"/>
      <c r="T175" s="480"/>
      <c r="U175" s="480"/>
      <c r="V175" s="480"/>
      <c r="W175" s="480"/>
      <c r="X175" s="480"/>
      <c r="Y175" s="480"/>
      <c r="Z175" s="480"/>
      <c r="AA175" s="480"/>
      <c r="AB175" s="480"/>
      <c r="AC175" s="480"/>
      <c r="AD175" s="480"/>
      <c r="AE175" s="480"/>
      <c r="AF175" s="480"/>
      <c r="AG175" s="480"/>
      <c r="AH175" s="480"/>
      <c r="AI175" s="480"/>
      <c r="AJ175" s="480"/>
      <c r="AK175" s="480"/>
      <c r="AL175" s="480"/>
      <c r="AM175" s="480"/>
      <c r="AN175" s="480"/>
      <c r="AO175" s="480"/>
      <c r="AP175" s="480"/>
      <c r="AQ175" s="480"/>
      <c r="AR175" s="480"/>
      <c r="AS175" s="480"/>
      <c r="AT175" s="480"/>
      <c r="AU175" s="480"/>
      <c r="AV175" s="480"/>
      <c r="AW175" s="480"/>
      <c r="AX175" s="480"/>
      <c r="AY175" s="480"/>
      <c r="AZ175" s="480"/>
      <c r="BA175" s="480"/>
      <c r="BB175" s="480"/>
      <c r="BC175" s="480"/>
      <c r="BD175" s="480"/>
      <c r="BE175" s="480"/>
      <c r="BF175" s="480"/>
      <c r="BG175" s="480"/>
      <c r="BH175" s="480"/>
      <c r="BI175" s="480"/>
      <c r="BJ175" s="480"/>
      <c r="BK175" s="480"/>
      <c r="BL175" s="480"/>
      <c r="BM175" s="480"/>
      <c r="BN175" s="480"/>
      <c r="BO175" s="480"/>
      <c r="BP175" s="480"/>
      <c r="BQ175" s="480"/>
      <c r="BR175" s="473"/>
      <c r="BS175" s="473"/>
      <c r="BT175" s="473"/>
      <c r="BU175" s="473"/>
      <c r="BV175" s="473"/>
      <c r="BW175" s="473"/>
      <c r="BX175" s="473"/>
      <c r="BY175" s="473"/>
      <c r="BZ175" s="473"/>
      <c r="CA175" s="473"/>
      <c r="CB175" s="473"/>
      <c r="CC175" s="473"/>
      <c r="CD175" s="473"/>
      <c r="CE175" s="473"/>
      <c r="CF175" s="473"/>
      <c r="CG175" s="473"/>
      <c r="CH175" s="473"/>
      <c r="CI175" s="473"/>
      <c r="CJ175" s="473"/>
      <c r="CK175" s="473"/>
      <c r="CL175" s="473"/>
      <c r="CM175" s="473"/>
      <c r="CN175" s="473"/>
      <c r="CO175" s="473"/>
      <c r="CP175" s="473"/>
      <c r="CQ175" s="473"/>
      <c r="CR175" s="473"/>
    </row>
    <row r="176" spans="1:96" hidden="1">
      <c r="A176" s="546" t="s">
        <v>210</v>
      </c>
      <c r="B176" s="483" t="s">
        <v>117</v>
      </c>
      <c r="C176" s="484" t="s">
        <v>118</v>
      </c>
      <c r="D176" s="477" t="s">
        <v>119</v>
      </c>
      <c r="E176" s="477" t="s">
        <v>120</v>
      </c>
      <c r="F176" s="471"/>
      <c r="G176" s="471"/>
      <c r="H176" s="471"/>
      <c r="I176" s="471"/>
      <c r="J176" s="471"/>
      <c r="K176" s="471"/>
      <c r="L176" s="471"/>
      <c r="M176" s="471"/>
      <c r="N176" s="471"/>
      <c r="O176" s="471"/>
      <c r="P176" s="471"/>
      <c r="Q176" s="473"/>
      <c r="R176" s="473"/>
      <c r="S176" s="473"/>
      <c r="T176" s="473"/>
      <c r="U176" s="473"/>
      <c r="V176" s="473"/>
      <c r="W176" s="473"/>
      <c r="X176" s="473"/>
      <c r="Y176" s="473"/>
      <c r="Z176" s="473"/>
      <c r="AA176" s="473"/>
      <c r="AB176" s="473"/>
      <c r="AC176" s="473"/>
      <c r="AD176" s="473"/>
      <c r="AE176" s="473"/>
      <c r="AF176" s="473"/>
      <c r="AG176" s="473"/>
      <c r="AH176" s="473"/>
      <c r="AI176" s="473"/>
      <c r="AJ176" s="473"/>
      <c r="AK176" s="473"/>
      <c r="AL176" s="473"/>
      <c r="AM176" s="473"/>
      <c r="AN176" s="473"/>
      <c r="AO176" s="478"/>
      <c r="AP176" s="473"/>
      <c r="AQ176" s="473"/>
      <c r="AR176" s="473"/>
      <c r="AS176" s="473"/>
      <c r="AT176" s="473"/>
      <c r="AU176" s="473"/>
      <c r="AV176" s="473"/>
      <c r="AW176" s="473"/>
      <c r="AX176" s="473"/>
      <c r="AY176" s="473"/>
      <c r="AZ176" s="473"/>
      <c r="BA176" s="473"/>
      <c r="BB176" s="473"/>
      <c r="BC176" s="473"/>
      <c r="BD176" s="473"/>
      <c r="BE176" s="473"/>
      <c r="BF176" s="473"/>
      <c r="BG176" s="473"/>
      <c r="BH176" s="473"/>
      <c r="BI176" s="473"/>
      <c r="BJ176" s="473"/>
      <c r="BK176" s="473"/>
      <c r="BL176" s="473"/>
      <c r="BM176" s="473"/>
      <c r="BN176" s="473"/>
      <c r="BO176" s="473"/>
      <c r="BP176" s="473"/>
      <c r="BQ176" s="473"/>
      <c r="BR176" s="473"/>
      <c r="BS176" s="473"/>
      <c r="BT176" s="473"/>
      <c r="BU176" s="473"/>
      <c r="BV176" s="473"/>
      <c r="BW176" s="473"/>
      <c r="BX176" s="473"/>
      <c r="BY176" s="473"/>
      <c r="BZ176" s="473"/>
      <c r="CA176" s="473"/>
      <c r="CB176" s="473"/>
      <c r="CC176" s="473"/>
      <c r="CD176" s="473"/>
      <c r="CE176" s="473"/>
      <c r="CF176" s="473"/>
      <c r="CG176" s="473"/>
      <c r="CH176" s="473"/>
      <c r="CI176" s="473"/>
    </row>
    <row r="177" spans="1:162" ht="33" hidden="1">
      <c r="A177" s="546"/>
      <c r="B177" s="485" t="s">
        <v>121</v>
      </c>
      <c r="C177" s="631" t="str">
        <f>IF(F187=0,"תא זה יתעדכן עם מילוי תקופת הדיווח",DATE(D187,E187,F187))</f>
        <v>תא זה יתעדכן עם מילוי תקופת הדיווח</v>
      </c>
      <c r="D177" s="631" t="str">
        <f>IF(F188=0,"תא זה יתעדכן עם מילוי תקופת הדיווח",DATE(D188,E188,F188))</f>
        <v>תא זה יתעדכן עם מילוי תקופת הדיווח</v>
      </c>
      <c r="E177" s="632" t="str">
        <f>IF(D210&gt;0,D210,"תא זה יתעדכן עם מילוי נתוני תקופת הדיווח")</f>
        <v>תא זה יתעדכן עם מילוי נתוני תקופת הדיווח</v>
      </c>
      <c r="F177" s="471"/>
      <c r="G177" s="471"/>
      <c r="H177" s="471"/>
      <c r="I177" s="471"/>
      <c r="J177" s="471"/>
      <c r="K177" s="471"/>
      <c r="L177" s="471"/>
      <c r="M177" s="471"/>
      <c r="N177" s="471"/>
      <c r="O177" s="471"/>
      <c r="P177" s="471"/>
      <c r="Q177" s="471"/>
      <c r="R177" s="471"/>
      <c r="S177" s="471"/>
      <c r="T177" s="471"/>
      <c r="U177" s="471"/>
      <c r="V177" s="471"/>
      <c r="W177" s="471"/>
      <c r="X177" s="471"/>
      <c r="Y177" s="471"/>
      <c r="Z177" s="471"/>
      <c r="AA177" s="471"/>
      <c r="AB177" s="471"/>
      <c r="AC177" s="471"/>
      <c r="AD177" s="471"/>
      <c r="AE177" s="471"/>
      <c r="AF177" s="471"/>
      <c r="AG177" s="471"/>
      <c r="AH177" s="471"/>
      <c r="AI177" s="471"/>
      <c r="AJ177" s="471"/>
      <c r="AK177" s="471"/>
      <c r="AL177" s="471"/>
      <c r="AM177" s="471"/>
      <c r="AN177" s="471"/>
      <c r="AO177" s="479"/>
      <c r="AP177" s="471"/>
      <c r="AQ177" s="471"/>
      <c r="AR177" s="471"/>
      <c r="AS177" s="471"/>
      <c r="AT177" s="471"/>
      <c r="AU177" s="471"/>
      <c r="AV177" s="471"/>
      <c r="AW177" s="471"/>
      <c r="AX177" s="471"/>
      <c r="AY177" s="471"/>
      <c r="AZ177" s="471"/>
      <c r="BA177" s="471"/>
      <c r="BB177" s="471"/>
      <c r="BC177" s="471"/>
      <c r="BD177" s="471"/>
      <c r="BE177" s="471"/>
      <c r="BF177" s="471"/>
      <c r="BG177" s="471"/>
      <c r="BH177" s="471"/>
      <c r="BI177" s="471"/>
      <c r="BJ177" s="471"/>
      <c r="BK177" s="471"/>
      <c r="BL177" s="471"/>
      <c r="BM177" s="471"/>
      <c r="BN177" s="471"/>
      <c r="BO177" s="471"/>
      <c r="BP177" s="471"/>
      <c r="BQ177" s="471"/>
      <c r="BR177" s="471"/>
      <c r="BS177" s="471"/>
      <c r="BT177" s="471"/>
      <c r="BU177" s="471"/>
      <c r="BV177" s="471"/>
      <c r="BW177" s="471"/>
      <c r="BX177" s="471"/>
      <c r="BY177" s="471"/>
      <c r="BZ177" s="471"/>
      <c r="CA177" s="471"/>
      <c r="CB177" s="471"/>
      <c r="CC177" s="471"/>
      <c r="CD177" s="471"/>
      <c r="CE177" s="471"/>
      <c r="CF177" s="471"/>
      <c r="CG177" s="471"/>
      <c r="CH177" s="471"/>
      <c r="CI177" s="471"/>
    </row>
    <row r="178" spans="1:162" ht="33" hidden="1">
      <c r="A178" s="546"/>
      <c r="B178" s="485" t="s">
        <v>122</v>
      </c>
      <c r="C178" s="631" t="str">
        <f>IF(F225=0,"תא זה יתעדכן עם מילוי תקופת הדיווח",DATE(D225,E225,F225))</f>
        <v>תא זה יתעדכן עם מילוי תקופת הדיווח</v>
      </c>
      <c r="D178" s="631" t="str">
        <f>IF(F226=0,"תא זה יתעדכן עם מילוי תקופת הדיווח",DATE(D226,E226,F226))</f>
        <v>תא זה יתעדכן עם מילוי תקופת הדיווח</v>
      </c>
      <c r="E178" s="632" t="str">
        <f>IF(D248&gt;0,D248,"תא זה יתעדכן עם מילוי נתוני תקופת הדיווח")</f>
        <v>תא זה יתעדכן עם מילוי נתוני תקופת הדיווח</v>
      </c>
      <c r="F178" s="471"/>
      <c r="G178" s="471"/>
      <c r="H178" s="471"/>
      <c r="I178" s="471"/>
      <c r="J178" s="471"/>
      <c r="K178" s="471"/>
      <c r="L178" s="471"/>
      <c r="M178" s="471"/>
      <c r="N178" s="471"/>
      <c r="O178" s="471"/>
      <c r="P178" s="471"/>
      <c r="Q178" s="471"/>
      <c r="R178" s="471"/>
      <c r="S178" s="471"/>
      <c r="T178" s="471"/>
      <c r="U178" s="471"/>
      <c r="V178" s="471"/>
      <c r="W178" s="471"/>
      <c r="X178" s="471"/>
      <c r="Y178" s="471"/>
      <c r="Z178" s="471"/>
      <c r="AA178" s="471"/>
      <c r="AB178" s="471"/>
      <c r="AC178" s="471"/>
      <c r="AD178" s="471"/>
      <c r="AE178" s="471"/>
      <c r="AF178" s="471"/>
      <c r="AG178" s="471"/>
      <c r="AH178" s="471"/>
      <c r="AI178" s="471"/>
      <c r="AJ178" s="471"/>
      <c r="AK178" s="471"/>
      <c r="AL178" s="471"/>
      <c r="AM178" s="471"/>
      <c r="AN178" s="471"/>
      <c r="AO178" s="479"/>
      <c r="AP178" s="471"/>
      <c r="AQ178" s="471"/>
      <c r="AR178" s="471"/>
      <c r="AS178" s="471"/>
      <c r="AT178" s="471"/>
      <c r="AU178" s="471"/>
      <c r="AV178" s="471"/>
      <c r="AW178" s="471"/>
      <c r="AX178" s="471"/>
      <c r="AY178" s="471"/>
      <c r="AZ178" s="471"/>
      <c r="BA178" s="471"/>
      <c r="BB178" s="471"/>
      <c r="BC178" s="471"/>
      <c r="BD178" s="471"/>
      <c r="BE178" s="471"/>
      <c r="BF178" s="471"/>
      <c r="BG178" s="471"/>
      <c r="BH178" s="471"/>
      <c r="BI178" s="471"/>
      <c r="BJ178" s="471"/>
      <c r="BK178" s="471"/>
      <c r="BL178" s="471"/>
      <c r="BM178" s="471"/>
      <c r="BN178" s="471"/>
      <c r="BO178" s="471"/>
      <c r="BP178" s="471"/>
      <c r="BQ178" s="471"/>
      <c r="BR178" s="471"/>
      <c r="BS178" s="471"/>
      <c r="BT178" s="471"/>
      <c r="BU178" s="471"/>
      <c r="BV178" s="471"/>
      <c r="BW178" s="471"/>
      <c r="BX178" s="471"/>
      <c r="BY178" s="471"/>
      <c r="BZ178" s="471"/>
      <c r="CA178" s="471"/>
      <c r="CB178" s="471"/>
      <c r="CC178" s="471"/>
      <c r="CD178" s="471"/>
      <c r="CE178" s="471"/>
      <c r="CF178" s="471"/>
      <c r="CG178" s="471"/>
      <c r="CH178" s="471"/>
      <c r="CI178" s="471"/>
    </row>
    <row r="179" spans="1:162" ht="33" hidden="1" customHeight="1">
      <c r="A179" s="546"/>
      <c r="B179" s="485" t="s">
        <v>123</v>
      </c>
      <c r="C179" s="631" t="str">
        <f>IF(F263=0,"תא זה יתעדכן עם מילוי תקופת הדיווח",DATE(D263,E263,F263))</f>
        <v>תא זה יתעדכן עם מילוי תקופת הדיווח</v>
      </c>
      <c r="D179" s="631" t="str">
        <f>IF(F264=0,"תא זה יתעדכן עם מילוי תקופת הדיווח",DATE(D264,E264,F264))</f>
        <v>תא זה יתעדכן עם מילוי תקופת הדיווח</v>
      </c>
      <c r="E179" s="632" t="str">
        <f>IF(D286&gt;0,D286,"תא זה יתעדכן עם מילוי נתוני תקופת הדיווח")</f>
        <v>תא זה יתעדכן עם מילוי נתוני תקופת הדיווח</v>
      </c>
      <c r="F179" s="471"/>
      <c r="G179" s="471"/>
      <c r="H179" s="471"/>
      <c r="I179" s="471"/>
      <c r="J179" s="471"/>
      <c r="K179" s="471"/>
      <c r="L179" s="471"/>
      <c r="M179" s="471"/>
      <c r="N179" s="471"/>
      <c r="O179" s="471"/>
      <c r="P179" s="471"/>
      <c r="Q179" s="471"/>
      <c r="R179" s="471"/>
      <c r="S179" s="471"/>
      <c r="T179" s="471"/>
      <c r="U179" s="471"/>
      <c r="V179" s="471"/>
      <c r="W179" s="471"/>
      <c r="X179" s="471"/>
      <c r="Y179" s="471"/>
      <c r="Z179" s="471"/>
      <c r="AA179" s="471"/>
      <c r="AB179" s="471"/>
      <c r="AC179" s="471"/>
      <c r="AD179" s="471"/>
      <c r="AE179" s="471"/>
      <c r="AF179" s="471"/>
      <c r="AG179" s="471"/>
      <c r="AH179" s="471"/>
      <c r="AI179" s="471"/>
      <c r="AJ179" s="471"/>
      <c r="AK179" s="471"/>
      <c r="AL179" s="471"/>
      <c r="AM179" s="471"/>
      <c r="AN179" s="471"/>
      <c r="AO179" s="479"/>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row>
    <row r="180" spans="1:162" hidden="1">
      <c r="A180" s="546"/>
      <c r="B180" s="486"/>
      <c r="C180" s="484"/>
      <c r="D180" s="484" t="s">
        <v>124</v>
      </c>
      <c r="E180" s="632">
        <f>SUM(E177:E179)</f>
        <v>0</v>
      </c>
      <c r="F180" s="471"/>
      <c r="G180" s="471"/>
      <c r="H180" s="471"/>
      <c r="I180" s="471"/>
      <c r="J180" s="471"/>
      <c r="K180" s="471"/>
      <c r="L180" s="471"/>
      <c r="M180" s="471"/>
      <c r="N180" s="471"/>
      <c r="O180" s="471"/>
      <c r="P180" s="471"/>
      <c r="Q180" s="471"/>
      <c r="R180" s="471"/>
      <c r="S180" s="471"/>
      <c r="T180" s="471"/>
      <c r="U180" s="471"/>
      <c r="V180" s="471"/>
      <c r="W180" s="471"/>
      <c r="X180" s="471"/>
      <c r="Y180" s="471"/>
      <c r="Z180" s="471"/>
      <c r="AA180" s="471"/>
      <c r="AB180" s="471"/>
      <c r="AC180" s="471"/>
      <c r="AD180" s="471"/>
      <c r="AE180" s="471"/>
      <c r="AF180" s="471"/>
      <c r="AG180" s="471"/>
      <c r="AH180" s="471"/>
      <c r="AI180" s="471"/>
      <c r="AJ180" s="471"/>
      <c r="AK180" s="471"/>
      <c r="AL180" s="471"/>
      <c r="AM180" s="471"/>
      <c r="AN180" s="471"/>
      <c r="AO180" s="479"/>
      <c r="AP180" s="471"/>
      <c r="AQ180" s="471"/>
      <c r="AR180" s="471"/>
      <c r="AS180" s="471"/>
      <c r="AT180" s="471"/>
      <c r="AU180" s="471"/>
      <c r="AV180" s="471"/>
      <c r="AW180" s="471"/>
      <c r="AX180" s="471"/>
      <c r="AY180" s="471"/>
      <c r="AZ180" s="471"/>
      <c r="BA180" s="471"/>
      <c r="BB180" s="471"/>
      <c r="BC180" s="471"/>
      <c r="BD180" s="471"/>
      <c r="BE180" s="471"/>
      <c r="BF180" s="471"/>
      <c r="BG180" s="471"/>
      <c r="BH180" s="471"/>
      <c r="BI180" s="471"/>
      <c r="BJ180" s="471"/>
      <c r="BK180" s="471"/>
      <c r="BL180" s="471"/>
      <c r="BM180" s="471"/>
      <c r="BN180" s="471"/>
      <c r="BO180" s="471"/>
      <c r="BP180" s="471"/>
      <c r="BQ180" s="471"/>
      <c r="BR180" s="471"/>
      <c r="BS180" s="471"/>
      <c r="BT180" s="471"/>
      <c r="BU180" s="471"/>
      <c r="BV180" s="471"/>
      <c r="BW180" s="471"/>
      <c r="BX180" s="471"/>
      <c r="BY180" s="471"/>
      <c r="BZ180" s="471"/>
      <c r="CA180" s="471"/>
      <c r="CB180" s="471"/>
      <c r="CC180" s="471"/>
      <c r="CD180" s="471"/>
      <c r="CE180" s="471"/>
      <c r="CF180" s="471"/>
      <c r="CG180" s="471"/>
      <c r="CH180" s="471"/>
      <c r="CI180" s="471"/>
      <c r="CJ180" s="471"/>
      <c r="CK180" s="471"/>
      <c r="CL180" s="471"/>
      <c r="CM180" s="471"/>
      <c r="CN180" s="471"/>
      <c r="CO180" s="471"/>
      <c r="CP180" s="471"/>
      <c r="CQ180" s="471"/>
      <c r="CR180" s="471"/>
      <c r="CS180" s="471"/>
      <c r="CT180" s="471"/>
      <c r="CU180" s="471"/>
      <c r="CV180" s="471"/>
      <c r="CW180" s="471"/>
      <c r="CX180" s="471"/>
      <c r="CY180" s="471"/>
      <c r="CZ180" s="471"/>
      <c r="DA180" s="471"/>
      <c r="DB180" s="471"/>
      <c r="DC180" s="471"/>
      <c r="DD180" s="471"/>
      <c r="DE180" s="471"/>
      <c r="DF180" s="471"/>
      <c r="DG180" s="471"/>
      <c r="DH180" s="471"/>
      <c r="DI180" s="471"/>
      <c r="DJ180" s="471"/>
      <c r="DK180" s="471"/>
      <c r="DL180" s="471"/>
      <c r="DM180" s="471"/>
      <c r="DN180" s="471"/>
      <c r="DO180" s="471"/>
      <c r="DP180" s="471"/>
      <c r="DQ180" s="471"/>
      <c r="DR180" s="471"/>
      <c r="DS180" s="471"/>
      <c r="DT180" s="471"/>
      <c r="DU180" s="471"/>
      <c r="DV180" s="471"/>
      <c r="DW180" s="471"/>
      <c r="DX180" s="471"/>
      <c r="DY180" s="471"/>
      <c r="DZ180" s="471"/>
      <c r="EA180" s="471"/>
      <c r="EB180" s="471"/>
      <c r="EC180" s="471"/>
      <c r="ED180" s="471"/>
      <c r="EE180" s="471"/>
      <c r="EF180" s="471"/>
      <c r="EG180" s="471"/>
      <c r="EH180" s="471"/>
      <c r="EI180" s="471"/>
      <c r="EJ180" s="471"/>
      <c r="EK180" s="471"/>
      <c r="EL180" s="471"/>
      <c r="EM180" s="471"/>
      <c r="EN180" s="471"/>
      <c r="EO180" s="471"/>
      <c r="EP180" s="471"/>
      <c r="EQ180" s="471"/>
      <c r="ER180" s="471"/>
      <c r="ES180" s="471"/>
      <c r="ET180" s="471"/>
      <c r="EU180" s="471"/>
      <c r="EV180" s="471"/>
      <c r="EW180" s="471"/>
      <c r="EX180" s="471"/>
      <c r="EY180" s="471"/>
      <c r="EZ180" s="471"/>
      <c r="FA180" s="471"/>
      <c r="FB180" s="471"/>
      <c r="FC180" s="471"/>
      <c r="FD180" s="471"/>
      <c r="FE180" s="471"/>
      <c r="FF180" s="471"/>
    </row>
    <row r="181" spans="1:162" hidden="1">
      <c r="A181" s="547"/>
      <c r="B181" s="473"/>
      <c r="C181" s="473"/>
      <c r="D181" s="477"/>
      <c r="E181" s="473"/>
      <c r="F181" s="473"/>
      <c r="G181" s="473"/>
      <c r="H181" s="477"/>
      <c r="I181" s="477"/>
      <c r="J181" s="477"/>
      <c r="K181" s="477"/>
      <c r="L181" s="477"/>
      <c r="M181" s="477"/>
      <c r="N181" s="477"/>
      <c r="O181" s="477"/>
      <c r="P181" s="473"/>
      <c r="Q181" s="473"/>
      <c r="R181" s="477"/>
      <c r="S181" s="473"/>
      <c r="T181" s="473"/>
      <c r="U181" s="473"/>
      <c r="V181" s="473"/>
      <c r="W181" s="473"/>
      <c r="X181" s="477"/>
      <c r="Y181" s="473"/>
      <c r="Z181" s="473"/>
      <c r="AA181" s="473"/>
      <c r="AB181" s="477"/>
      <c r="AC181" s="473"/>
      <c r="AD181" s="473"/>
      <c r="AE181" s="477"/>
      <c r="AF181" s="473"/>
      <c r="AG181" s="473"/>
      <c r="AH181" s="473"/>
      <c r="AI181" s="477"/>
      <c r="AJ181" s="473"/>
      <c r="AK181" s="473"/>
      <c r="AL181" s="477"/>
      <c r="AM181" s="473"/>
      <c r="AN181" s="473"/>
      <c r="AO181" s="473"/>
      <c r="AP181" s="477"/>
      <c r="AQ181" s="473"/>
      <c r="AR181" s="473"/>
      <c r="AS181" s="477"/>
      <c r="AT181" s="473"/>
      <c r="AU181" s="473"/>
      <c r="AV181" s="473"/>
      <c r="AW181" s="477"/>
      <c r="AX181" s="473"/>
      <c r="AY181" s="473"/>
      <c r="AZ181" s="477"/>
      <c r="BA181" s="473"/>
      <c r="BB181" s="473"/>
      <c r="BC181" s="473"/>
      <c r="BD181" s="477"/>
      <c r="BE181" s="473"/>
      <c r="BF181" s="473"/>
      <c r="BG181" s="477"/>
      <c r="BH181" s="473"/>
      <c r="BI181" s="473"/>
      <c r="BJ181" s="473"/>
      <c r="BK181" s="477"/>
      <c r="BL181" s="473"/>
      <c r="BM181" s="473"/>
      <c r="BN181" s="477"/>
      <c r="BO181" s="473"/>
      <c r="BP181" s="473"/>
      <c r="BQ181" s="473"/>
      <c r="BR181" s="477"/>
      <c r="BS181" s="473"/>
      <c r="BT181" s="473"/>
      <c r="BU181" s="477"/>
      <c r="BV181" s="473"/>
      <c r="BW181" s="473"/>
      <c r="BX181" s="473"/>
      <c r="BY181" s="477"/>
      <c r="BZ181" s="473"/>
      <c r="CA181" s="473"/>
      <c r="CB181" s="473"/>
      <c r="CC181" s="473"/>
      <c r="CD181" s="473"/>
      <c r="CE181" s="473"/>
      <c r="CF181" s="473"/>
      <c r="CG181" s="473"/>
      <c r="CH181" s="473"/>
      <c r="CI181" s="473"/>
      <c r="CJ181" s="473"/>
      <c r="CK181" s="473"/>
      <c r="CL181" s="473"/>
      <c r="CM181" s="473"/>
      <c r="CN181" s="473"/>
      <c r="CO181" s="473"/>
      <c r="CP181" s="473"/>
      <c r="CQ181" s="473"/>
      <c r="CR181" s="473"/>
      <c r="CS181" s="473"/>
      <c r="CT181" s="473"/>
      <c r="CU181" s="473"/>
      <c r="CV181" s="473"/>
      <c r="CW181" s="473"/>
      <c r="CX181" s="473"/>
      <c r="CY181" s="473"/>
      <c r="CZ181" s="473"/>
      <c r="DA181" s="473"/>
      <c r="DB181" s="473"/>
      <c r="DC181" s="473"/>
      <c r="DD181" s="473"/>
      <c r="DE181" s="473"/>
      <c r="DF181" s="473"/>
      <c r="DG181" s="473"/>
      <c r="DH181" s="473"/>
      <c r="DI181" s="473"/>
      <c r="DJ181" s="473"/>
      <c r="DK181" s="473"/>
      <c r="DL181" s="473"/>
      <c r="DM181" s="473"/>
      <c r="DN181" s="473"/>
      <c r="DO181" s="473"/>
      <c r="DP181" s="473"/>
      <c r="DQ181" s="473"/>
      <c r="DR181" s="473"/>
      <c r="DS181" s="473"/>
      <c r="DT181" s="473"/>
      <c r="DU181" s="473"/>
      <c r="DV181" s="473"/>
      <c r="DW181" s="473"/>
      <c r="DX181" s="473"/>
      <c r="DY181" s="473"/>
      <c r="DZ181" s="473"/>
      <c r="EA181" s="473"/>
      <c r="EB181" s="473"/>
      <c r="EC181" s="473"/>
      <c r="ED181" s="473"/>
      <c r="EE181" s="473"/>
      <c r="EF181" s="473"/>
      <c r="EG181" s="473"/>
      <c r="EH181" s="473"/>
      <c r="EI181" s="473"/>
      <c r="EJ181" s="473"/>
      <c r="EK181" s="473"/>
      <c r="EL181" s="473"/>
      <c r="EM181" s="473"/>
      <c r="EN181" s="473"/>
      <c r="EO181" s="473"/>
      <c r="EP181" s="473"/>
      <c r="EQ181" s="473"/>
      <c r="ER181" s="473"/>
      <c r="ES181" s="473"/>
      <c r="ET181" s="473"/>
      <c r="EU181" s="473"/>
      <c r="EV181" s="473"/>
      <c r="EW181" s="473"/>
      <c r="EX181" s="473"/>
      <c r="EY181" s="473"/>
      <c r="EZ181" s="473"/>
      <c r="FA181" s="473"/>
      <c r="FB181" s="473"/>
      <c r="FC181" s="473"/>
      <c r="FD181" s="473"/>
      <c r="FE181" s="473"/>
      <c r="FF181" s="473"/>
    </row>
    <row r="182" spans="1:162" ht="20.25" hidden="1">
      <c r="A182" s="633"/>
      <c r="B182" s="634" t="s">
        <v>308</v>
      </c>
      <c r="C182" s="625"/>
      <c r="D182" s="625"/>
      <c r="E182" s="625"/>
      <c r="F182" s="625"/>
      <c r="G182" s="625"/>
      <c r="H182" s="625"/>
      <c r="I182" s="625"/>
      <c r="J182" s="625"/>
      <c r="K182" s="625"/>
      <c r="L182" s="625"/>
      <c r="M182" s="625"/>
      <c r="N182" s="625"/>
      <c r="O182" s="625"/>
      <c r="P182" s="625"/>
      <c r="Q182" s="625"/>
      <c r="R182" s="625"/>
      <c r="S182" s="625"/>
      <c r="T182" s="625"/>
      <c r="U182" s="625"/>
      <c r="V182" s="625"/>
      <c r="W182" s="625"/>
      <c r="X182" s="625"/>
      <c r="Y182" s="625"/>
      <c r="Z182" s="625"/>
      <c r="AA182" s="625"/>
      <c r="AB182" s="625"/>
      <c r="AC182" s="625"/>
      <c r="AD182" s="625"/>
      <c r="AE182" s="625"/>
      <c r="AF182" s="625"/>
      <c r="AG182" s="625"/>
      <c r="AH182" s="625"/>
      <c r="AI182" s="625"/>
      <c r="AJ182" s="625"/>
      <c r="AK182" s="625"/>
      <c r="AL182" s="625"/>
      <c r="AM182" s="625"/>
      <c r="AN182" s="625"/>
      <c r="AO182" s="625"/>
      <c r="AP182" s="625"/>
      <c r="AQ182" s="625"/>
      <c r="AR182" s="625"/>
      <c r="AS182" s="625"/>
      <c r="AT182" s="625"/>
      <c r="AU182" s="625"/>
      <c r="AV182" s="625"/>
      <c r="AW182" s="625"/>
      <c r="AX182" s="625"/>
      <c r="AY182" s="625"/>
      <c r="AZ182" s="625"/>
      <c r="BA182" s="625"/>
      <c r="BB182" s="625"/>
      <c r="BC182" s="625"/>
      <c r="BD182" s="625"/>
      <c r="BE182" s="625"/>
      <c r="BF182" s="625"/>
      <c r="BG182" s="625"/>
      <c r="BH182" s="625"/>
      <c r="BI182" s="625"/>
      <c r="BJ182" s="625"/>
      <c r="BK182" s="625"/>
      <c r="BL182" s="625"/>
      <c r="BM182" s="625"/>
      <c r="BN182" s="625"/>
      <c r="BO182" s="625"/>
      <c r="BP182" s="625"/>
      <c r="BQ182" s="625"/>
      <c r="BR182" s="625"/>
      <c r="BS182" s="625"/>
      <c r="BT182" s="625"/>
      <c r="BU182" s="625"/>
      <c r="BV182" s="625"/>
      <c r="BW182" s="625"/>
      <c r="BX182" s="625"/>
      <c r="BY182" s="625"/>
      <c r="BZ182" s="625"/>
      <c r="CA182" s="625"/>
      <c r="CB182" s="625"/>
      <c r="CC182" s="625"/>
      <c r="CD182" s="625"/>
      <c r="CE182" s="625"/>
      <c r="CF182" s="625"/>
      <c r="CG182" s="625"/>
      <c r="CH182" s="625"/>
      <c r="CI182" s="625"/>
      <c r="CJ182" s="625"/>
      <c r="CK182" s="625"/>
      <c r="CL182" s="625"/>
      <c r="CM182" s="625"/>
      <c r="CN182" s="625"/>
      <c r="CO182" s="625"/>
      <c r="CP182" s="625"/>
      <c r="CQ182" s="625"/>
      <c r="CR182" s="625"/>
    </row>
    <row r="183" spans="1:162" hidden="1">
      <c r="A183" s="546"/>
      <c r="B183" s="471"/>
      <c r="C183" s="471"/>
      <c r="D183" s="471"/>
      <c r="E183" s="471"/>
      <c r="F183" s="471"/>
      <c r="G183" s="471"/>
      <c r="H183" s="471"/>
      <c r="I183" s="471"/>
      <c r="J183" s="471"/>
      <c r="K183" s="471"/>
      <c r="L183" s="471"/>
      <c r="M183" s="471"/>
      <c r="N183" s="471"/>
      <c r="O183" s="471"/>
      <c r="P183" s="471"/>
      <c r="Q183" s="471"/>
      <c r="R183" s="471"/>
      <c r="S183" s="471"/>
      <c r="T183" s="471"/>
      <c r="U183" s="471"/>
      <c r="V183" s="471"/>
      <c r="W183" s="471"/>
      <c r="X183" s="471"/>
      <c r="Y183" s="471"/>
      <c r="Z183" s="471"/>
      <c r="AA183" s="471"/>
      <c r="AB183" s="471"/>
      <c r="AC183" s="471"/>
      <c r="AD183" s="471"/>
      <c r="AE183" s="471"/>
      <c r="AF183" s="471"/>
      <c r="AG183" s="471"/>
      <c r="AH183" s="471"/>
      <c r="AI183" s="471"/>
      <c r="AJ183" s="471"/>
      <c r="AK183" s="471"/>
      <c r="AL183" s="471"/>
      <c r="AM183" s="471"/>
      <c r="AN183" s="471"/>
      <c r="AO183" s="471"/>
      <c r="AP183" s="471"/>
      <c r="AQ183" s="471"/>
      <c r="AR183" s="471"/>
      <c r="AS183" s="471"/>
      <c r="AT183" s="471"/>
      <c r="AU183" s="471"/>
      <c r="AV183" s="471"/>
      <c r="AW183" s="471"/>
      <c r="AX183" s="471"/>
      <c r="AY183" s="471"/>
      <c r="AZ183" s="471"/>
      <c r="BA183" s="471"/>
      <c r="BB183" s="471"/>
      <c r="BC183" s="471"/>
      <c r="BD183" s="471"/>
      <c r="BE183" s="471"/>
      <c r="BF183" s="471"/>
      <c r="BG183" s="471"/>
      <c r="BH183" s="471"/>
      <c r="BI183" s="471"/>
      <c r="BJ183" s="471"/>
      <c r="BK183" s="471"/>
      <c r="BL183" s="471"/>
      <c r="BM183" s="471"/>
      <c r="BN183" s="471"/>
      <c r="BO183" s="471"/>
      <c r="BP183" s="471"/>
      <c r="BQ183" s="471"/>
      <c r="BR183" s="471"/>
      <c r="BS183" s="471"/>
      <c r="BT183" s="471"/>
      <c r="BU183" s="471"/>
      <c r="BV183" s="471"/>
      <c r="BW183" s="471"/>
      <c r="BX183" s="471"/>
      <c r="BY183" s="471"/>
      <c r="BZ183" s="471"/>
      <c r="CA183" s="471"/>
      <c r="CB183" s="471"/>
      <c r="CC183" s="471"/>
      <c r="CD183" s="471"/>
      <c r="CE183" s="471"/>
      <c r="CF183" s="471"/>
      <c r="CG183" s="471"/>
      <c r="CH183" s="471"/>
      <c r="CI183" s="471"/>
      <c r="CJ183" s="471"/>
      <c r="CK183" s="471"/>
      <c r="CL183" s="471"/>
      <c r="CM183" s="471"/>
      <c r="CN183" s="471"/>
      <c r="CO183" s="471"/>
      <c r="CP183" s="471"/>
      <c r="CQ183" s="471"/>
      <c r="CR183" s="471"/>
    </row>
    <row r="184" spans="1:162" ht="33" hidden="1">
      <c r="A184" s="635">
        <v>6.6</v>
      </c>
      <c r="B184" s="492" t="s">
        <v>129</v>
      </c>
      <c r="C184" s="471"/>
      <c r="D184" s="493"/>
      <c r="E184" s="473"/>
      <c r="F184" s="471"/>
      <c r="G184" s="471"/>
      <c r="H184" s="471"/>
      <c r="I184" s="471"/>
      <c r="J184" s="471"/>
      <c r="K184" s="471"/>
      <c r="L184" s="471"/>
      <c r="M184" s="471"/>
      <c r="N184" s="471"/>
      <c r="O184" s="471"/>
      <c r="P184" s="494"/>
      <c r="Q184" s="494"/>
      <c r="R184" s="494"/>
      <c r="S184" s="494"/>
      <c r="T184" s="494"/>
      <c r="U184" s="494"/>
      <c r="V184" s="494"/>
      <c r="W184" s="494"/>
      <c r="X184" s="494"/>
      <c r="Y184" s="494"/>
      <c r="Z184" s="494"/>
      <c r="AA184" s="494"/>
      <c r="AB184" s="494"/>
      <c r="AC184" s="494"/>
      <c r="AD184" s="494"/>
      <c r="AE184" s="494"/>
      <c r="AF184" s="494"/>
      <c r="AG184" s="494"/>
      <c r="AH184" s="494"/>
      <c r="AI184" s="494"/>
      <c r="AJ184" s="494"/>
      <c r="AK184" s="494"/>
      <c r="AL184" s="494"/>
      <c r="AM184" s="494"/>
      <c r="AN184" s="494"/>
      <c r="AO184" s="494"/>
      <c r="AP184" s="494"/>
      <c r="AQ184" s="494"/>
      <c r="AR184" s="494"/>
      <c r="AS184" s="494"/>
      <c r="AT184" s="494"/>
      <c r="AU184" s="494"/>
      <c r="AV184" s="494"/>
      <c r="AW184" s="494"/>
      <c r="AX184" s="494"/>
      <c r="AY184" s="494"/>
      <c r="AZ184" s="494"/>
      <c r="BA184" s="494"/>
      <c r="BB184" s="494"/>
      <c r="BC184" s="494"/>
      <c r="BD184" s="494"/>
      <c r="BE184" s="494"/>
      <c r="BF184" s="494"/>
      <c r="BG184" s="494"/>
      <c r="BH184" s="494"/>
      <c r="BI184" s="494"/>
      <c r="BJ184" s="494"/>
      <c r="BK184" s="494"/>
      <c r="BL184" s="494"/>
      <c r="BM184" s="494"/>
      <c r="BN184" s="494"/>
      <c r="BO184" s="494"/>
      <c r="BP184" s="494"/>
      <c r="BQ184" s="494"/>
      <c r="BR184" s="494"/>
      <c r="BS184" s="494"/>
      <c r="BT184" s="494"/>
      <c r="BU184" s="494"/>
      <c r="BV184" s="494"/>
      <c r="BW184" s="494"/>
      <c r="BX184" s="494"/>
      <c r="BY184" s="494"/>
      <c r="BZ184" s="494"/>
      <c r="CA184" s="494"/>
      <c r="CB184" s="494"/>
      <c r="CC184" s="494"/>
      <c r="CD184" s="494"/>
      <c r="CE184" s="494"/>
      <c r="CF184" s="471"/>
      <c r="CG184" s="471"/>
      <c r="CH184" s="471"/>
      <c r="CI184" s="471"/>
      <c r="CJ184" s="471"/>
      <c r="CK184" s="471"/>
      <c r="CL184" s="471"/>
      <c r="CM184" s="471"/>
      <c r="CN184" s="471"/>
      <c r="CO184" s="471"/>
      <c r="CP184" s="471"/>
      <c r="CQ184" s="471"/>
      <c r="CR184" s="471"/>
    </row>
    <row r="185" spans="1:162" ht="33" hidden="1">
      <c r="A185" s="549"/>
      <c r="B185" s="492"/>
      <c r="C185" s="471"/>
      <c r="D185" s="493"/>
      <c r="E185" s="473"/>
      <c r="F185" s="471"/>
      <c r="G185" s="471"/>
      <c r="H185" s="471"/>
      <c r="I185" s="471"/>
      <c r="J185" s="471"/>
      <c r="K185" s="471"/>
      <c r="L185" s="471"/>
      <c r="M185" s="471"/>
      <c r="N185" s="471"/>
      <c r="O185" s="471"/>
      <c r="P185" s="494"/>
      <c r="Q185" s="494"/>
      <c r="R185" s="494"/>
      <c r="S185" s="494"/>
      <c r="T185" s="494"/>
      <c r="U185" s="494"/>
      <c r="V185" s="494"/>
      <c r="W185" s="494"/>
      <c r="X185" s="494"/>
      <c r="Y185" s="494"/>
      <c r="Z185" s="494"/>
      <c r="AA185" s="494"/>
      <c r="AB185" s="494"/>
      <c r="AC185" s="494"/>
      <c r="AD185" s="494"/>
      <c r="AE185" s="494"/>
      <c r="AF185" s="494"/>
      <c r="AG185" s="494"/>
      <c r="AH185" s="494"/>
      <c r="AI185" s="494"/>
      <c r="AJ185" s="494"/>
      <c r="AK185" s="494"/>
      <c r="AL185" s="494"/>
      <c r="AM185" s="494"/>
      <c r="AN185" s="494"/>
      <c r="AO185" s="494"/>
      <c r="AP185" s="494"/>
      <c r="AQ185" s="494"/>
      <c r="AR185" s="494"/>
      <c r="AS185" s="494"/>
      <c r="AT185" s="494"/>
      <c r="AU185" s="494"/>
      <c r="AV185" s="494"/>
      <c r="AW185" s="494"/>
      <c r="AX185" s="494"/>
      <c r="AY185" s="494"/>
      <c r="AZ185" s="494"/>
      <c r="BA185" s="494"/>
      <c r="BB185" s="494"/>
      <c r="BC185" s="494"/>
      <c r="BD185" s="494"/>
      <c r="BE185" s="494"/>
      <c r="BF185" s="494"/>
      <c r="BG185" s="494"/>
      <c r="BH185" s="494"/>
      <c r="BI185" s="494"/>
      <c r="BJ185" s="494"/>
      <c r="BK185" s="494"/>
      <c r="BL185" s="494"/>
      <c r="BM185" s="494"/>
      <c r="BN185" s="494"/>
      <c r="BO185" s="494"/>
      <c r="BP185" s="494"/>
      <c r="BQ185" s="494"/>
      <c r="BR185" s="494"/>
      <c r="BS185" s="494"/>
      <c r="BT185" s="494"/>
      <c r="BU185" s="494"/>
      <c r="BV185" s="494"/>
      <c r="BW185" s="494"/>
      <c r="BX185" s="494"/>
      <c r="BY185" s="494"/>
      <c r="BZ185" s="494"/>
      <c r="CA185" s="494"/>
      <c r="CB185" s="494"/>
      <c r="CC185" s="494"/>
      <c r="CD185" s="494"/>
      <c r="CE185" s="494"/>
      <c r="CF185" s="471"/>
      <c r="CG185" s="471"/>
      <c r="CH185" s="471"/>
      <c r="CI185" s="471"/>
      <c r="CJ185" s="471"/>
      <c r="CK185" s="471"/>
      <c r="CL185" s="471"/>
      <c r="CM185" s="471"/>
      <c r="CN185" s="471"/>
      <c r="CO185" s="471"/>
      <c r="CP185" s="471"/>
      <c r="CQ185" s="471"/>
      <c r="CR185" s="471"/>
    </row>
    <row r="186" spans="1:162" hidden="1">
      <c r="A186" s="546"/>
      <c r="B186" s="495" t="s">
        <v>130</v>
      </c>
      <c r="C186" s="496"/>
      <c r="D186" s="497" t="s">
        <v>37</v>
      </c>
      <c r="E186" s="497" t="s">
        <v>38</v>
      </c>
      <c r="F186" s="477" t="s">
        <v>112</v>
      </c>
      <c r="G186" s="477"/>
      <c r="H186" s="471"/>
      <c r="I186" s="471"/>
      <c r="J186" s="471"/>
      <c r="K186" s="471"/>
      <c r="L186" s="471"/>
      <c r="M186" s="471"/>
      <c r="N186" s="471"/>
      <c r="O186" s="471"/>
      <c r="P186" s="494"/>
      <c r="Q186" s="494"/>
      <c r="R186" s="494"/>
      <c r="S186" s="494"/>
      <c r="T186" s="494"/>
      <c r="U186" s="494"/>
      <c r="V186" s="494"/>
      <c r="W186" s="494"/>
      <c r="X186" s="494"/>
      <c r="Y186" s="494"/>
      <c r="Z186" s="494"/>
      <c r="AA186" s="494"/>
      <c r="AB186" s="494"/>
      <c r="AC186" s="494"/>
      <c r="AD186" s="494"/>
      <c r="AE186" s="494"/>
      <c r="AF186" s="494"/>
      <c r="AG186" s="494"/>
      <c r="AH186" s="494"/>
      <c r="AI186" s="494"/>
      <c r="AJ186" s="494"/>
      <c r="AK186" s="494"/>
      <c r="AL186" s="494"/>
      <c r="AM186" s="494"/>
      <c r="AN186" s="494"/>
      <c r="AO186" s="494"/>
      <c r="AP186" s="494"/>
      <c r="AQ186" s="494"/>
      <c r="AR186" s="494"/>
      <c r="AS186" s="494"/>
      <c r="AT186" s="494"/>
      <c r="AU186" s="494"/>
      <c r="AV186" s="494"/>
      <c r="AW186" s="494"/>
      <c r="AX186" s="494"/>
      <c r="AY186" s="494"/>
      <c r="AZ186" s="494"/>
      <c r="BA186" s="494"/>
      <c r="BB186" s="494"/>
      <c r="BC186" s="494"/>
      <c r="BD186" s="494"/>
      <c r="BE186" s="494"/>
      <c r="BF186" s="494"/>
      <c r="BG186" s="494"/>
      <c r="BH186" s="494"/>
      <c r="BI186" s="494"/>
      <c r="BJ186" s="494"/>
      <c r="BK186" s="494"/>
      <c r="BL186" s="494"/>
      <c r="BM186" s="494"/>
      <c r="BN186" s="494"/>
      <c r="BO186" s="494"/>
      <c r="BP186" s="494"/>
      <c r="BQ186" s="494"/>
      <c r="BR186" s="494"/>
      <c r="BS186" s="494"/>
      <c r="BT186" s="494"/>
      <c r="BU186" s="494"/>
      <c r="BV186" s="494"/>
      <c r="BW186" s="494"/>
      <c r="BX186" s="494"/>
      <c r="BY186" s="494"/>
      <c r="BZ186" s="494"/>
      <c r="CA186" s="494"/>
      <c r="CB186" s="494"/>
      <c r="CC186" s="494"/>
      <c r="CD186" s="494"/>
      <c r="CE186" s="494"/>
      <c r="CF186" s="471"/>
      <c r="CG186" s="471"/>
      <c r="CH186" s="471"/>
      <c r="CI186" s="471"/>
      <c r="CJ186" s="471"/>
      <c r="CK186" s="471"/>
      <c r="CL186" s="471"/>
      <c r="CM186" s="471"/>
      <c r="CN186" s="471"/>
      <c r="CO186" s="471"/>
      <c r="CP186" s="471"/>
      <c r="CQ186" s="471"/>
      <c r="CR186" s="471"/>
    </row>
    <row r="187" spans="1:162" ht="33" hidden="1">
      <c r="A187" s="546"/>
      <c r="B187" s="498" t="s">
        <v>131</v>
      </c>
      <c r="C187" s="476" t="s">
        <v>118</v>
      </c>
      <c r="D187" s="630"/>
      <c r="E187" s="630"/>
      <c r="F187" s="630"/>
      <c r="G187" s="477"/>
      <c r="H187" s="471"/>
      <c r="I187" s="471"/>
      <c r="J187" s="471"/>
      <c r="K187" s="471"/>
      <c r="L187" s="471"/>
      <c r="M187" s="471"/>
      <c r="N187" s="471"/>
      <c r="O187" s="471"/>
      <c r="P187" s="494"/>
      <c r="Q187" s="494"/>
      <c r="R187" s="494"/>
      <c r="S187" s="494"/>
      <c r="T187" s="494"/>
      <c r="U187" s="494"/>
      <c r="V187" s="494"/>
      <c r="W187" s="494"/>
      <c r="X187" s="494"/>
      <c r="Y187" s="494"/>
      <c r="Z187" s="494"/>
      <c r="AA187" s="494"/>
      <c r="AB187" s="494"/>
      <c r="AC187" s="494"/>
      <c r="AD187" s="494"/>
      <c r="AE187" s="494"/>
      <c r="AF187" s="494"/>
      <c r="AG187" s="494"/>
      <c r="AH187" s="494"/>
      <c r="AI187" s="494"/>
      <c r="AJ187" s="494"/>
      <c r="AK187" s="494"/>
      <c r="AL187" s="494"/>
      <c r="AM187" s="494"/>
      <c r="AN187" s="494"/>
      <c r="AO187" s="494"/>
      <c r="AP187" s="494"/>
      <c r="AQ187" s="494"/>
      <c r="AR187" s="494"/>
      <c r="AS187" s="494"/>
      <c r="AT187" s="494"/>
      <c r="AU187" s="494"/>
      <c r="AV187" s="494"/>
      <c r="AW187" s="494"/>
      <c r="AX187" s="494"/>
      <c r="AY187" s="494"/>
      <c r="AZ187" s="494"/>
      <c r="BA187" s="494"/>
      <c r="BB187" s="494"/>
      <c r="BC187" s="494"/>
      <c r="BD187" s="494"/>
      <c r="BE187" s="494"/>
      <c r="BF187" s="494"/>
      <c r="BG187" s="494"/>
      <c r="BH187" s="494"/>
      <c r="BI187" s="494"/>
      <c r="BJ187" s="494"/>
      <c r="BK187" s="494"/>
      <c r="BL187" s="494"/>
      <c r="BM187" s="494"/>
      <c r="BN187" s="494"/>
      <c r="BO187" s="494"/>
      <c r="BP187" s="494"/>
      <c r="BQ187" s="494"/>
      <c r="BR187" s="494"/>
      <c r="BS187" s="494"/>
      <c r="BT187" s="494"/>
      <c r="BU187" s="494"/>
      <c r="BV187" s="494"/>
      <c r="BW187" s="494"/>
      <c r="BX187" s="494"/>
      <c r="BY187" s="494"/>
      <c r="BZ187" s="494"/>
      <c r="CA187" s="494"/>
      <c r="CB187" s="494"/>
      <c r="CC187" s="494"/>
      <c r="CD187" s="494"/>
      <c r="CE187" s="494"/>
      <c r="CF187" s="471"/>
      <c r="CG187" s="471"/>
      <c r="CH187" s="471"/>
      <c r="CI187" s="471"/>
      <c r="CJ187" s="471"/>
      <c r="CK187" s="471"/>
      <c r="CL187" s="471"/>
      <c r="CM187" s="471"/>
      <c r="CN187" s="471"/>
      <c r="CO187" s="471"/>
      <c r="CP187" s="471"/>
      <c r="CQ187" s="471"/>
      <c r="CR187" s="471"/>
    </row>
    <row r="188" spans="1:162" hidden="1">
      <c r="A188" s="546"/>
      <c r="B188" s="484"/>
      <c r="C188" s="499" t="s">
        <v>119</v>
      </c>
      <c r="D188" s="630"/>
      <c r="E188" s="630"/>
      <c r="F188" s="630"/>
      <c r="G188" s="477"/>
      <c r="H188" s="471"/>
      <c r="I188" s="471"/>
      <c r="J188" s="471"/>
      <c r="K188" s="471"/>
      <c r="L188" s="471"/>
      <c r="M188" s="471"/>
      <c r="N188" s="471"/>
      <c r="O188" s="471"/>
      <c r="P188" s="494"/>
      <c r="Q188" s="494"/>
      <c r="R188" s="494"/>
      <c r="S188" s="494"/>
      <c r="T188" s="494"/>
      <c r="U188" s="494"/>
      <c r="V188" s="494"/>
      <c r="W188" s="494"/>
      <c r="X188" s="494"/>
      <c r="Y188" s="494"/>
      <c r="Z188" s="494"/>
      <c r="AA188" s="494"/>
      <c r="AB188" s="494"/>
      <c r="AC188" s="494"/>
      <c r="AD188" s="494"/>
      <c r="AE188" s="494"/>
      <c r="AF188" s="494"/>
      <c r="AG188" s="494"/>
      <c r="AH188" s="494"/>
      <c r="AI188" s="494"/>
      <c r="AJ188" s="494"/>
      <c r="AK188" s="494"/>
      <c r="AL188" s="494"/>
      <c r="AM188" s="494"/>
      <c r="AN188" s="494"/>
      <c r="AO188" s="494"/>
      <c r="AP188" s="494"/>
      <c r="AQ188" s="494"/>
      <c r="AR188" s="494"/>
      <c r="AS188" s="494"/>
      <c r="AT188" s="494"/>
      <c r="AU188" s="494"/>
      <c r="AV188" s="494"/>
      <c r="AW188" s="494"/>
      <c r="AX188" s="494"/>
      <c r="AY188" s="494"/>
      <c r="AZ188" s="494"/>
      <c r="BA188" s="494"/>
      <c r="BB188" s="494"/>
      <c r="BC188" s="494"/>
      <c r="BD188" s="494"/>
      <c r="BE188" s="494"/>
      <c r="BF188" s="494"/>
      <c r="BG188" s="494"/>
      <c r="BH188" s="494"/>
      <c r="BI188" s="494"/>
      <c r="BJ188" s="494"/>
      <c r="BK188" s="494"/>
      <c r="BL188" s="494"/>
      <c r="BM188" s="494"/>
      <c r="BN188" s="494"/>
      <c r="BO188" s="494"/>
      <c r="BP188" s="494"/>
      <c r="BQ188" s="494"/>
      <c r="BR188" s="494"/>
      <c r="BS188" s="494"/>
      <c r="BT188" s="494"/>
      <c r="BU188" s="494"/>
      <c r="BV188" s="494"/>
      <c r="BW188" s="494"/>
      <c r="BX188" s="494"/>
      <c r="BY188" s="494"/>
      <c r="BZ188" s="494"/>
      <c r="CA188" s="494"/>
      <c r="CB188" s="494"/>
      <c r="CC188" s="494"/>
      <c r="CD188" s="494"/>
      <c r="CE188" s="494"/>
      <c r="CF188" s="471"/>
      <c r="CG188" s="471"/>
      <c r="CH188" s="471"/>
      <c r="CI188" s="471"/>
      <c r="CJ188" s="471"/>
      <c r="CK188" s="471"/>
      <c r="CL188" s="471"/>
      <c r="CM188" s="471"/>
      <c r="CN188" s="471"/>
      <c r="CO188" s="471"/>
      <c r="CP188" s="471"/>
      <c r="CQ188" s="471"/>
      <c r="CR188" s="471"/>
    </row>
    <row r="189" spans="1:162" hidden="1">
      <c r="A189" s="546"/>
      <c r="B189" s="500" t="s">
        <v>132</v>
      </c>
      <c r="C189" s="501"/>
      <c r="D189" s="502" t="s">
        <v>133</v>
      </c>
      <c r="E189" s="502" t="s">
        <v>134</v>
      </c>
      <c r="F189" s="502" t="s">
        <v>135</v>
      </c>
      <c r="G189" s="503" t="s">
        <v>136</v>
      </c>
      <c r="H189" s="471"/>
      <c r="I189" s="471"/>
      <c r="J189" s="471"/>
      <c r="K189" s="471"/>
      <c r="L189" s="471"/>
      <c r="M189" s="471"/>
      <c r="N189" s="471"/>
      <c r="O189" s="471"/>
      <c r="P189" s="494"/>
      <c r="Q189" s="494"/>
      <c r="R189" s="494"/>
      <c r="S189" s="494"/>
      <c r="T189" s="494"/>
      <c r="U189" s="494"/>
      <c r="V189" s="494"/>
      <c r="W189" s="494"/>
      <c r="X189" s="494"/>
      <c r="Y189" s="494"/>
      <c r="Z189" s="494"/>
      <c r="AA189" s="494"/>
      <c r="AB189" s="494"/>
      <c r="AC189" s="494"/>
      <c r="AD189" s="494"/>
      <c r="AE189" s="494"/>
      <c r="AF189" s="494"/>
      <c r="AG189" s="494"/>
      <c r="AH189" s="494"/>
      <c r="AI189" s="494"/>
      <c r="AJ189" s="494"/>
      <c r="AK189" s="494"/>
      <c r="AL189" s="494"/>
      <c r="AM189" s="494"/>
      <c r="AN189" s="494"/>
      <c r="AO189" s="494"/>
      <c r="AP189" s="494"/>
      <c r="AQ189" s="494"/>
      <c r="AR189" s="494"/>
      <c r="AS189" s="494"/>
      <c r="AT189" s="494"/>
      <c r="AU189" s="494"/>
      <c r="AV189" s="494"/>
      <c r="AW189" s="494"/>
      <c r="AX189" s="494"/>
      <c r="AY189" s="494"/>
      <c r="AZ189" s="494"/>
      <c r="BA189" s="494"/>
      <c r="BB189" s="494"/>
      <c r="BC189" s="494"/>
      <c r="BD189" s="494"/>
      <c r="BE189" s="494"/>
      <c r="BF189" s="494"/>
      <c r="BG189" s="494"/>
      <c r="BH189" s="494"/>
      <c r="BI189" s="494"/>
      <c r="BJ189" s="494"/>
      <c r="BK189" s="494"/>
      <c r="BL189" s="494"/>
      <c r="BM189" s="494"/>
      <c r="BN189" s="494"/>
      <c r="BO189" s="494"/>
      <c r="BP189" s="494"/>
      <c r="BQ189" s="494"/>
      <c r="BR189" s="494"/>
      <c r="BS189" s="494"/>
      <c r="BT189" s="494"/>
      <c r="BU189" s="494"/>
      <c r="BV189" s="494"/>
      <c r="BW189" s="494"/>
      <c r="BX189" s="494"/>
      <c r="BY189" s="494"/>
      <c r="BZ189" s="494"/>
      <c r="CA189" s="494"/>
      <c r="CB189" s="494"/>
      <c r="CC189" s="494"/>
      <c r="CD189" s="494"/>
      <c r="CE189" s="494"/>
      <c r="CF189" s="471"/>
      <c r="CG189" s="471"/>
      <c r="CH189" s="471"/>
      <c r="CI189" s="471"/>
      <c r="CJ189" s="471"/>
      <c r="CK189" s="471"/>
      <c r="CL189" s="471"/>
      <c r="CM189" s="471"/>
      <c r="CN189" s="471"/>
      <c r="CO189" s="471"/>
      <c r="CP189" s="471"/>
      <c r="CQ189" s="471"/>
      <c r="CR189" s="471"/>
    </row>
    <row r="190" spans="1:162" ht="49.5" hidden="1">
      <c r="A190" s="546"/>
      <c r="B190" s="477"/>
      <c r="C190" s="504" t="s">
        <v>137</v>
      </c>
      <c r="D190" s="630"/>
      <c r="E190" s="630"/>
      <c r="F190" s="630"/>
      <c r="G190" s="630"/>
      <c r="H190" s="471"/>
      <c r="I190" s="471"/>
      <c r="J190" s="471"/>
      <c r="K190" s="471"/>
      <c r="L190" s="471"/>
      <c r="M190" s="471"/>
      <c r="N190" s="471"/>
      <c r="O190" s="471"/>
      <c r="P190" s="494"/>
      <c r="Q190" s="494"/>
      <c r="R190" s="494"/>
      <c r="S190" s="494"/>
      <c r="T190" s="494"/>
      <c r="U190" s="494"/>
      <c r="V190" s="494"/>
      <c r="W190" s="494"/>
      <c r="X190" s="494"/>
      <c r="Y190" s="494"/>
      <c r="Z190" s="494"/>
      <c r="AA190" s="494"/>
      <c r="AB190" s="494"/>
      <c r="AC190" s="494"/>
      <c r="AD190" s="494"/>
      <c r="AE190" s="494"/>
      <c r="AF190" s="494"/>
      <c r="AG190" s="494"/>
      <c r="AH190" s="494"/>
      <c r="AI190" s="494"/>
      <c r="AJ190" s="494"/>
      <c r="AK190" s="494"/>
      <c r="AL190" s="494"/>
      <c r="AM190" s="494"/>
      <c r="AN190" s="494"/>
      <c r="AO190" s="494"/>
      <c r="AP190" s="494"/>
      <c r="AQ190" s="494"/>
      <c r="AR190" s="494"/>
      <c r="AS190" s="494"/>
      <c r="AT190" s="494"/>
      <c r="AU190" s="494"/>
      <c r="AV190" s="494"/>
      <c r="AW190" s="494"/>
      <c r="AX190" s="494"/>
      <c r="AY190" s="494"/>
      <c r="AZ190" s="494"/>
      <c r="BA190" s="494"/>
      <c r="BB190" s="494"/>
      <c r="BC190" s="494"/>
      <c r="BD190" s="494"/>
      <c r="BE190" s="494"/>
      <c r="BF190" s="494"/>
      <c r="BG190" s="494"/>
      <c r="BH190" s="494"/>
      <c r="BI190" s="494"/>
      <c r="BJ190" s="494"/>
      <c r="BK190" s="494"/>
      <c r="BL190" s="494"/>
      <c r="BM190" s="494"/>
      <c r="BN190" s="494"/>
      <c r="BO190" s="494"/>
      <c r="BP190" s="494"/>
      <c r="BQ190" s="494"/>
      <c r="BR190" s="494"/>
      <c r="BS190" s="494"/>
      <c r="BT190" s="494"/>
      <c r="BU190" s="494"/>
      <c r="BV190" s="494"/>
      <c r="BW190" s="494"/>
      <c r="BX190" s="494"/>
      <c r="BY190" s="494"/>
      <c r="BZ190" s="494"/>
      <c r="CA190" s="494"/>
      <c r="CB190" s="494"/>
      <c r="CC190" s="494"/>
      <c r="CD190" s="494"/>
      <c r="CE190" s="494"/>
      <c r="CF190" s="471"/>
      <c r="CG190" s="471"/>
      <c r="CH190" s="471"/>
      <c r="CI190" s="471"/>
      <c r="CJ190" s="471"/>
      <c r="CK190" s="471"/>
      <c r="CL190" s="471"/>
      <c r="CM190" s="471"/>
      <c r="CN190" s="471"/>
      <c r="CO190" s="471"/>
      <c r="CP190" s="471"/>
      <c r="CQ190" s="471"/>
      <c r="CR190" s="471"/>
    </row>
    <row r="191" spans="1:162" hidden="1">
      <c r="A191" s="546"/>
      <c r="B191" s="485"/>
      <c r="C191" s="505"/>
      <c r="D191" s="630"/>
      <c r="E191" s="630"/>
      <c r="F191" s="630"/>
      <c r="G191" s="630"/>
      <c r="H191" s="471"/>
      <c r="I191" s="471"/>
      <c r="J191" s="471"/>
      <c r="K191" s="471"/>
      <c r="L191" s="471"/>
      <c r="M191" s="471"/>
      <c r="N191" s="471"/>
      <c r="O191" s="471"/>
      <c r="P191" s="494"/>
      <c r="Q191" s="494"/>
      <c r="R191" s="494"/>
      <c r="S191" s="494"/>
      <c r="T191" s="494"/>
      <c r="U191" s="494"/>
      <c r="V191" s="494"/>
      <c r="W191" s="494"/>
      <c r="X191" s="494"/>
      <c r="Y191" s="494"/>
      <c r="Z191" s="494"/>
      <c r="AA191" s="494"/>
      <c r="AB191" s="494"/>
      <c r="AC191" s="494"/>
      <c r="AD191" s="494"/>
      <c r="AE191" s="494"/>
      <c r="AF191" s="494"/>
      <c r="AG191" s="494"/>
      <c r="AH191" s="494"/>
      <c r="AI191" s="494"/>
      <c r="AJ191" s="494"/>
      <c r="AK191" s="494"/>
      <c r="AL191" s="494"/>
      <c r="AM191" s="494"/>
      <c r="AN191" s="494"/>
      <c r="AO191" s="494"/>
      <c r="AP191" s="494"/>
      <c r="AQ191" s="494"/>
      <c r="AR191" s="494"/>
      <c r="AS191" s="494"/>
      <c r="AT191" s="494"/>
      <c r="AU191" s="494"/>
      <c r="AV191" s="494"/>
      <c r="AW191" s="494"/>
      <c r="AX191" s="494"/>
      <c r="AY191" s="494"/>
      <c r="AZ191" s="494"/>
      <c r="BA191" s="494"/>
      <c r="BB191" s="494"/>
      <c r="BC191" s="494"/>
      <c r="BD191" s="494"/>
      <c r="BE191" s="494"/>
      <c r="BF191" s="494"/>
      <c r="BG191" s="494"/>
      <c r="BH191" s="494"/>
      <c r="BI191" s="494"/>
      <c r="BJ191" s="494"/>
      <c r="BK191" s="494"/>
      <c r="BL191" s="494"/>
      <c r="BM191" s="494"/>
      <c r="BN191" s="494"/>
      <c r="BO191" s="494"/>
      <c r="BP191" s="494"/>
      <c r="BQ191" s="494"/>
      <c r="BR191" s="494"/>
      <c r="BS191" s="494"/>
      <c r="BT191" s="494"/>
      <c r="BU191" s="494"/>
      <c r="BV191" s="494"/>
      <c r="BW191" s="494"/>
      <c r="BX191" s="494"/>
      <c r="BY191" s="494"/>
      <c r="BZ191" s="494"/>
      <c r="CA191" s="494"/>
      <c r="CB191" s="494"/>
      <c r="CC191" s="494"/>
      <c r="CD191" s="494"/>
      <c r="CE191" s="494"/>
      <c r="CF191" s="471"/>
      <c r="CG191" s="471"/>
      <c r="CH191" s="471"/>
      <c r="CI191" s="471"/>
      <c r="CJ191" s="471"/>
      <c r="CK191" s="471"/>
      <c r="CL191" s="471"/>
      <c r="CM191" s="471"/>
      <c r="CN191" s="471"/>
      <c r="CO191" s="471"/>
      <c r="CP191" s="471"/>
      <c r="CQ191" s="471"/>
      <c r="CR191" s="471"/>
    </row>
    <row r="192" spans="1:162" hidden="1">
      <c r="A192" s="546"/>
      <c r="B192" s="484"/>
      <c r="C192" s="473"/>
      <c r="D192" s="473"/>
      <c r="E192" s="477"/>
      <c r="F192" s="477"/>
      <c r="G192" s="477"/>
      <c r="H192" s="471"/>
      <c r="I192" s="471"/>
      <c r="J192" s="471"/>
      <c r="K192" s="471"/>
      <c r="L192" s="471"/>
      <c r="M192" s="471"/>
      <c r="N192" s="471"/>
      <c r="O192" s="471"/>
      <c r="P192" s="494"/>
      <c r="Q192" s="494"/>
      <c r="R192" s="494"/>
      <c r="S192" s="494"/>
      <c r="T192" s="494"/>
      <c r="U192" s="494"/>
      <c r="V192" s="494"/>
      <c r="W192" s="494"/>
      <c r="X192" s="494"/>
      <c r="Y192" s="494"/>
      <c r="Z192" s="494"/>
      <c r="AA192" s="494"/>
      <c r="AB192" s="494"/>
      <c r="AC192" s="494"/>
      <c r="AD192" s="494"/>
      <c r="AE192" s="494"/>
      <c r="AF192" s="494"/>
      <c r="AG192" s="494"/>
      <c r="AH192" s="494"/>
      <c r="AI192" s="494"/>
      <c r="AJ192" s="494"/>
      <c r="AK192" s="494"/>
      <c r="AL192" s="494"/>
      <c r="AM192" s="494"/>
      <c r="AN192" s="494"/>
      <c r="AO192" s="494"/>
      <c r="AP192" s="494"/>
      <c r="AQ192" s="494"/>
      <c r="AR192" s="494"/>
      <c r="AS192" s="494"/>
      <c r="AT192" s="494"/>
      <c r="AU192" s="494"/>
      <c r="AV192" s="494"/>
      <c r="AW192" s="494"/>
      <c r="AX192" s="494"/>
      <c r="AY192" s="494"/>
      <c r="AZ192" s="494"/>
      <c r="BA192" s="494"/>
      <c r="BB192" s="494"/>
      <c r="BC192" s="494"/>
      <c r="BD192" s="494"/>
      <c r="BE192" s="494"/>
      <c r="BF192" s="494"/>
      <c r="BG192" s="494"/>
      <c r="BH192" s="494"/>
      <c r="BI192" s="494"/>
      <c r="BJ192" s="494"/>
      <c r="BK192" s="494"/>
      <c r="BL192" s="494"/>
      <c r="BM192" s="494"/>
      <c r="BN192" s="494"/>
      <c r="BO192" s="494"/>
      <c r="BP192" s="494"/>
      <c r="BQ192" s="494"/>
      <c r="BR192" s="494"/>
      <c r="BS192" s="494"/>
      <c r="BT192" s="494"/>
      <c r="BU192" s="494"/>
      <c r="BV192" s="494"/>
      <c r="BW192" s="494"/>
      <c r="BX192" s="494"/>
      <c r="BY192" s="494"/>
      <c r="BZ192" s="494"/>
      <c r="CA192" s="494"/>
      <c r="CB192" s="494"/>
      <c r="CC192" s="494"/>
      <c r="CD192" s="494"/>
      <c r="CE192" s="494"/>
    </row>
    <row r="193" spans="1:84" hidden="1">
      <c r="A193" s="546"/>
      <c r="B193" s="495" t="s">
        <v>138</v>
      </c>
      <c r="C193" s="473"/>
      <c r="D193" s="473"/>
      <c r="E193" s="477"/>
      <c r="F193" s="477"/>
      <c r="G193" s="477"/>
      <c r="H193" s="471"/>
      <c r="I193" s="471"/>
      <c r="J193" s="471"/>
      <c r="K193" s="471"/>
      <c r="L193" s="471"/>
      <c r="M193" s="471"/>
      <c r="N193" s="471"/>
      <c r="O193" s="471"/>
      <c r="P193" s="494"/>
      <c r="Q193" s="494"/>
      <c r="R193" s="494"/>
      <c r="S193" s="494"/>
      <c r="T193" s="494"/>
      <c r="U193" s="494"/>
      <c r="V193" s="494"/>
      <c r="W193" s="494"/>
      <c r="X193" s="494"/>
      <c r="Y193" s="494"/>
      <c r="Z193" s="494"/>
      <c r="AA193" s="494"/>
      <c r="AB193" s="494"/>
      <c r="AC193" s="494"/>
      <c r="AD193" s="494"/>
      <c r="AE193" s="494"/>
      <c r="AF193" s="494"/>
      <c r="AG193" s="494"/>
      <c r="AH193" s="494"/>
      <c r="AI193" s="494"/>
      <c r="AJ193" s="494"/>
      <c r="AK193" s="494"/>
      <c r="AL193" s="494"/>
      <c r="AM193" s="494"/>
      <c r="AN193" s="494"/>
      <c r="AO193" s="494"/>
      <c r="AP193" s="494"/>
      <c r="AQ193" s="494"/>
      <c r="AR193" s="494"/>
      <c r="AS193" s="494"/>
      <c r="AT193" s="494"/>
      <c r="AU193" s="494"/>
      <c r="AV193" s="494"/>
      <c r="AW193" s="494"/>
      <c r="AX193" s="494"/>
      <c r="AY193" s="494"/>
      <c r="AZ193" s="494"/>
      <c r="BA193" s="494"/>
      <c r="BB193" s="494"/>
      <c r="BC193" s="494"/>
      <c r="BD193" s="494"/>
      <c r="BE193" s="494"/>
      <c r="BF193" s="494"/>
      <c r="BG193" s="494"/>
      <c r="BH193" s="494"/>
      <c r="BI193" s="494"/>
      <c r="BJ193" s="494"/>
      <c r="BK193" s="494"/>
      <c r="BL193" s="494"/>
      <c r="BM193" s="494"/>
      <c r="BN193" s="494"/>
      <c r="BO193" s="494"/>
      <c r="BP193" s="494"/>
      <c r="BQ193" s="494"/>
      <c r="BR193" s="494"/>
      <c r="BS193" s="494"/>
      <c r="BT193" s="494"/>
      <c r="BU193" s="494"/>
      <c r="BV193" s="494"/>
      <c r="BW193" s="494"/>
      <c r="BX193" s="494"/>
      <c r="BY193" s="494"/>
      <c r="BZ193" s="494"/>
      <c r="CA193" s="494"/>
      <c r="CB193" s="494"/>
      <c r="CC193" s="494"/>
      <c r="CD193" s="494"/>
      <c r="CE193" s="494"/>
    </row>
    <row r="194" spans="1:84" hidden="1">
      <c r="A194" s="546"/>
      <c r="B194" s="484"/>
      <c r="C194" s="496" t="s">
        <v>62</v>
      </c>
      <c r="D194" s="636"/>
      <c r="E194" s="485"/>
      <c r="F194" s="485"/>
      <c r="G194" s="471"/>
      <c r="H194" s="471"/>
      <c r="I194" s="471"/>
      <c r="J194" s="471"/>
      <c r="K194" s="471"/>
      <c r="L194" s="471"/>
      <c r="M194" s="471"/>
      <c r="N194" s="471"/>
      <c r="O194" s="471"/>
      <c r="P194" s="494"/>
      <c r="Q194" s="494"/>
      <c r="R194" s="494"/>
      <c r="S194" s="494"/>
      <c r="T194" s="494"/>
      <c r="U194" s="494"/>
      <c r="V194" s="494"/>
      <c r="W194" s="494"/>
      <c r="X194" s="494"/>
      <c r="Y194" s="494"/>
      <c r="Z194" s="494"/>
      <c r="AA194" s="494"/>
      <c r="AB194" s="494"/>
      <c r="AC194" s="494"/>
      <c r="AD194" s="494"/>
      <c r="AE194" s="494"/>
      <c r="AF194" s="494"/>
      <c r="AG194" s="494"/>
      <c r="AH194" s="494"/>
      <c r="AI194" s="494"/>
      <c r="AJ194" s="494"/>
      <c r="AK194" s="494"/>
      <c r="AL194" s="494"/>
      <c r="AM194" s="494"/>
      <c r="AN194" s="494"/>
      <c r="AO194" s="494"/>
      <c r="AP194" s="494"/>
      <c r="AQ194" s="494"/>
      <c r="AR194" s="494"/>
      <c r="AS194" s="494"/>
      <c r="AT194" s="494"/>
      <c r="AU194" s="494"/>
      <c r="AV194" s="494"/>
      <c r="AW194" s="494"/>
      <c r="AX194" s="494"/>
      <c r="AY194" s="494"/>
      <c r="AZ194" s="494"/>
      <c r="BA194" s="494"/>
      <c r="BB194" s="494"/>
      <c r="BC194" s="494"/>
      <c r="BD194" s="494"/>
      <c r="BE194" s="494"/>
      <c r="BF194" s="494"/>
      <c r="BG194" s="494"/>
      <c r="BH194" s="494"/>
      <c r="BI194" s="494"/>
      <c r="BJ194" s="494"/>
      <c r="BK194" s="494"/>
      <c r="BL194" s="494"/>
      <c r="BM194" s="494"/>
      <c r="BN194" s="494"/>
      <c r="BO194" s="494"/>
      <c r="BP194" s="494"/>
      <c r="BQ194" s="494"/>
      <c r="BR194" s="494"/>
      <c r="BS194" s="494"/>
      <c r="BT194" s="494"/>
      <c r="BU194" s="494"/>
      <c r="BV194" s="494"/>
      <c r="BW194" s="494"/>
      <c r="BX194" s="494"/>
      <c r="BY194" s="494"/>
      <c r="BZ194" s="494"/>
      <c r="CA194" s="494"/>
      <c r="CB194" s="494"/>
      <c r="CC194" s="494"/>
      <c r="CD194" s="494"/>
      <c r="CE194" s="494"/>
    </row>
    <row r="195" spans="1:84" hidden="1">
      <c r="A195" s="546"/>
      <c r="B195" s="506"/>
      <c r="C195" s="507" t="s">
        <v>2341</v>
      </c>
      <c r="D195" s="636"/>
      <c r="E195" s="508"/>
      <c r="F195" s="508"/>
      <c r="G195" s="508"/>
      <c r="H195" s="471"/>
      <c r="I195" s="471"/>
      <c r="J195" s="471"/>
      <c r="K195" s="471"/>
      <c r="L195" s="471"/>
      <c r="M195" s="471"/>
      <c r="N195" s="471"/>
      <c r="O195" s="471"/>
      <c r="P195" s="494"/>
      <c r="Q195" s="494"/>
      <c r="R195" s="494"/>
      <c r="S195" s="494"/>
      <c r="T195" s="494"/>
      <c r="U195" s="494"/>
      <c r="V195" s="494"/>
      <c r="W195" s="494"/>
      <c r="X195" s="494"/>
      <c r="Y195" s="494"/>
      <c r="Z195" s="494"/>
      <c r="AA195" s="494"/>
      <c r="AB195" s="494"/>
      <c r="AC195" s="494"/>
      <c r="AD195" s="494"/>
      <c r="AE195" s="494"/>
      <c r="AF195" s="494"/>
      <c r="AG195" s="494"/>
      <c r="AH195" s="494"/>
      <c r="AI195" s="494"/>
      <c r="AJ195" s="494"/>
      <c r="AK195" s="494"/>
      <c r="AL195" s="494"/>
      <c r="AM195" s="494"/>
      <c r="AN195" s="494"/>
      <c r="AO195" s="494"/>
      <c r="AP195" s="494"/>
      <c r="AQ195" s="494"/>
      <c r="AR195" s="494"/>
      <c r="AS195" s="494"/>
      <c r="AT195" s="494"/>
      <c r="AU195" s="494"/>
      <c r="AV195" s="494"/>
      <c r="AW195" s="494"/>
      <c r="AX195" s="494"/>
      <c r="AY195" s="494"/>
      <c r="AZ195" s="494"/>
      <c r="BA195" s="494"/>
      <c r="BB195" s="494"/>
      <c r="BC195" s="494"/>
      <c r="BD195" s="494"/>
      <c r="BE195" s="494"/>
      <c r="BF195" s="494"/>
      <c r="BG195" s="494"/>
      <c r="BH195" s="494"/>
      <c r="BI195" s="494"/>
      <c r="BJ195" s="494"/>
      <c r="BK195" s="494"/>
      <c r="BL195" s="494"/>
      <c r="BM195" s="494"/>
      <c r="BN195" s="494"/>
      <c r="BO195" s="494"/>
      <c r="BP195" s="494"/>
      <c r="BQ195" s="494"/>
      <c r="BR195" s="494"/>
      <c r="BS195" s="494"/>
      <c r="BT195" s="494"/>
      <c r="BU195" s="494"/>
      <c r="BV195" s="494"/>
      <c r="BW195" s="494"/>
      <c r="BX195" s="494"/>
      <c r="BY195" s="494"/>
      <c r="BZ195" s="494"/>
      <c r="CA195" s="494"/>
      <c r="CB195" s="494"/>
      <c r="CC195" s="494"/>
      <c r="CD195" s="494"/>
      <c r="CE195" s="494"/>
    </row>
    <row r="196" spans="1:84" hidden="1">
      <c r="A196" s="546"/>
      <c r="B196" s="506"/>
      <c r="C196" s="509" t="s">
        <v>72</v>
      </c>
      <c r="D196" s="630"/>
      <c r="E196" s="471"/>
      <c r="F196" s="471"/>
      <c r="G196" s="471"/>
      <c r="H196" s="471"/>
      <c r="I196" s="471"/>
      <c r="J196" s="471"/>
      <c r="K196" s="471"/>
      <c r="L196" s="471"/>
      <c r="M196" s="471"/>
      <c r="N196" s="471"/>
      <c r="O196" s="471"/>
      <c r="P196" s="494"/>
      <c r="Q196" s="494"/>
      <c r="R196" s="494"/>
      <c r="S196" s="494"/>
      <c r="T196" s="494"/>
      <c r="U196" s="494"/>
      <c r="V196" s="494"/>
      <c r="W196" s="494"/>
      <c r="X196" s="494"/>
      <c r="Y196" s="494"/>
      <c r="Z196" s="494"/>
      <c r="AA196" s="494"/>
      <c r="AB196" s="494"/>
      <c r="AC196" s="494"/>
      <c r="AD196" s="494"/>
      <c r="AE196" s="494"/>
      <c r="AF196" s="494"/>
      <c r="AG196" s="494"/>
      <c r="AH196" s="494"/>
      <c r="AI196" s="494"/>
      <c r="AJ196" s="494"/>
      <c r="AK196" s="494"/>
      <c r="AL196" s="494"/>
      <c r="AM196" s="494"/>
      <c r="AN196" s="494"/>
      <c r="AO196" s="494"/>
      <c r="AP196" s="494"/>
      <c r="AQ196" s="494"/>
      <c r="AR196" s="494"/>
      <c r="AS196" s="494"/>
      <c r="AT196" s="494"/>
      <c r="AU196" s="494"/>
      <c r="AV196" s="494"/>
      <c r="AW196" s="494"/>
      <c r="AX196" s="494"/>
      <c r="AY196" s="494"/>
      <c r="AZ196" s="494"/>
      <c r="BA196" s="494"/>
      <c r="BB196" s="494"/>
      <c r="BC196" s="494"/>
      <c r="BD196" s="494"/>
      <c r="BE196" s="494"/>
      <c r="BF196" s="494"/>
      <c r="BG196" s="494"/>
      <c r="BH196" s="494"/>
      <c r="BI196" s="494"/>
      <c r="BJ196" s="494"/>
      <c r="BK196" s="494"/>
      <c r="BL196" s="494"/>
      <c r="BM196" s="494"/>
      <c r="BN196" s="494"/>
      <c r="BO196" s="494"/>
      <c r="BP196" s="494"/>
      <c r="BQ196" s="494"/>
      <c r="BR196" s="494"/>
      <c r="BS196" s="494"/>
      <c r="BT196" s="494"/>
      <c r="BU196" s="494"/>
      <c r="BV196" s="494"/>
      <c r="BW196" s="494"/>
      <c r="BX196" s="494"/>
      <c r="BY196" s="494"/>
      <c r="BZ196" s="494"/>
      <c r="CA196" s="494"/>
      <c r="CB196" s="494"/>
      <c r="CC196" s="494"/>
      <c r="CD196" s="494"/>
      <c r="CE196" s="494"/>
    </row>
    <row r="197" spans="1:84" hidden="1">
      <c r="A197" s="546"/>
      <c r="B197" s="484"/>
      <c r="C197" s="477"/>
      <c r="D197" s="484"/>
      <c r="E197" s="473"/>
      <c r="F197" s="473"/>
      <c r="G197" s="473"/>
      <c r="H197" s="471"/>
      <c r="I197" s="471"/>
      <c r="J197" s="471"/>
      <c r="K197" s="471"/>
      <c r="L197" s="471"/>
      <c r="M197" s="471"/>
      <c r="N197" s="471"/>
      <c r="O197" s="471"/>
      <c r="P197" s="494"/>
      <c r="Q197" s="494"/>
      <c r="R197" s="494"/>
      <c r="S197" s="494"/>
      <c r="T197" s="494"/>
      <c r="U197" s="494"/>
      <c r="V197" s="494"/>
      <c r="W197" s="494"/>
      <c r="X197" s="494"/>
      <c r="Y197" s="494"/>
      <c r="Z197" s="494"/>
      <c r="AA197" s="494"/>
      <c r="AB197" s="494"/>
      <c r="AC197" s="494"/>
      <c r="AD197" s="494"/>
      <c r="AE197" s="494"/>
      <c r="AF197" s="494"/>
      <c r="AG197" s="494"/>
      <c r="AH197" s="494"/>
      <c r="AI197" s="494"/>
      <c r="AJ197" s="494"/>
      <c r="AK197" s="494"/>
      <c r="AL197" s="494"/>
      <c r="AM197" s="494"/>
      <c r="AN197" s="494"/>
      <c r="AO197" s="494"/>
      <c r="AP197" s="494"/>
      <c r="AQ197" s="494"/>
      <c r="AR197" s="494"/>
      <c r="AS197" s="494"/>
      <c r="AT197" s="494"/>
      <c r="AU197" s="494"/>
      <c r="AV197" s="494"/>
      <c r="AW197" s="494"/>
      <c r="AX197" s="494"/>
      <c r="AY197" s="494"/>
      <c r="AZ197" s="494"/>
      <c r="BA197" s="494"/>
      <c r="BB197" s="494"/>
      <c r="BC197" s="494"/>
      <c r="BD197" s="494"/>
      <c r="BE197" s="494"/>
      <c r="BF197" s="494"/>
      <c r="BG197" s="494"/>
      <c r="BH197" s="494"/>
      <c r="BI197" s="494"/>
      <c r="BJ197" s="494"/>
      <c r="BK197" s="494"/>
      <c r="BL197" s="494"/>
      <c r="BM197" s="494"/>
      <c r="BN197" s="494"/>
      <c r="BO197" s="494"/>
      <c r="BP197" s="494"/>
      <c r="BQ197" s="494"/>
      <c r="BR197" s="494"/>
      <c r="BS197" s="494"/>
      <c r="BT197" s="494"/>
      <c r="BU197" s="494"/>
      <c r="BV197" s="494"/>
      <c r="BW197" s="494"/>
      <c r="BX197" s="494"/>
      <c r="BY197" s="494"/>
      <c r="BZ197" s="494"/>
      <c r="CA197" s="494"/>
      <c r="CB197" s="494"/>
      <c r="CC197" s="494"/>
      <c r="CD197" s="494"/>
      <c r="CE197" s="494"/>
    </row>
    <row r="198" spans="1:84" s="272" customFormat="1" hidden="1">
      <c r="A198" s="443"/>
      <c r="B198" s="510" t="s">
        <v>218</v>
      </c>
      <c r="C198" s="510" t="s">
        <v>219</v>
      </c>
      <c r="D198" s="510" t="s">
        <v>155</v>
      </c>
      <c r="E198" s="510" t="s">
        <v>72</v>
      </c>
      <c r="R198" s="511"/>
      <c r="S198" s="512"/>
      <c r="T198" s="512"/>
      <c r="U198" s="512"/>
      <c r="V198" s="480"/>
      <c r="W198" s="480"/>
      <c r="X198" s="480"/>
      <c r="Y198" s="480"/>
      <c r="Z198" s="480"/>
      <c r="AA198" s="480"/>
      <c r="AB198" s="480"/>
      <c r="AC198" s="480"/>
      <c r="AD198" s="480"/>
      <c r="AE198" s="480"/>
      <c r="AF198" s="480"/>
      <c r="AG198" s="480"/>
      <c r="AH198" s="480"/>
      <c r="AI198" s="480"/>
      <c r="AJ198" s="480"/>
      <c r="AK198" s="480"/>
      <c r="AL198" s="480"/>
      <c r="AM198" s="480"/>
      <c r="AN198" s="480"/>
      <c r="AO198" s="480"/>
      <c r="AP198" s="480"/>
      <c r="AQ198" s="480"/>
      <c r="AR198" s="480"/>
      <c r="AS198" s="480"/>
      <c r="AT198" s="480"/>
      <c r="AU198" s="480"/>
      <c r="AV198" s="480"/>
      <c r="AW198" s="480"/>
      <c r="AX198" s="480"/>
      <c r="AY198" s="480"/>
      <c r="AZ198" s="480"/>
      <c r="BA198" s="480"/>
      <c r="BB198" s="480"/>
      <c r="BC198" s="480"/>
      <c r="BD198" s="480"/>
      <c r="BE198" s="480"/>
      <c r="BF198" s="480"/>
      <c r="BG198" s="480"/>
      <c r="BH198" s="480"/>
      <c r="BI198" s="480"/>
      <c r="BJ198" s="480"/>
      <c r="BK198" s="480"/>
      <c r="BL198" s="480"/>
      <c r="BM198" s="480"/>
      <c r="BN198" s="480"/>
      <c r="BO198" s="480"/>
      <c r="BP198" s="480"/>
      <c r="BQ198" s="480"/>
      <c r="BR198" s="480"/>
      <c r="BS198" s="480"/>
      <c r="BT198" s="480"/>
      <c r="BU198" s="480"/>
      <c r="BV198" s="480"/>
      <c r="BW198" s="480"/>
      <c r="BX198" s="480"/>
      <c r="BY198" s="480"/>
      <c r="BZ198" s="480"/>
      <c r="CA198" s="480"/>
      <c r="CB198" s="480"/>
      <c r="CC198" s="480"/>
      <c r="CD198" s="480"/>
      <c r="CE198" s="480"/>
    </row>
    <row r="199" spans="1:84" s="272" customFormat="1" ht="49.5" hidden="1">
      <c r="A199" s="443"/>
      <c r="B199" s="513" t="s">
        <v>216</v>
      </c>
      <c r="C199" s="637"/>
      <c r="D199" s="638"/>
      <c r="E199" s="638"/>
      <c r="R199" s="511"/>
      <c r="S199" s="512"/>
      <c r="T199" s="512"/>
      <c r="U199" s="512"/>
      <c r="V199" s="480"/>
      <c r="W199" s="480"/>
      <c r="X199" s="480"/>
      <c r="Y199" s="480"/>
      <c r="Z199" s="480"/>
      <c r="AA199" s="480"/>
      <c r="AB199" s="480"/>
      <c r="AC199" s="480"/>
      <c r="AD199" s="480"/>
      <c r="AE199" s="480"/>
      <c r="AF199" s="480"/>
      <c r="AG199" s="480"/>
      <c r="AH199" s="480"/>
      <c r="AI199" s="480"/>
      <c r="AJ199" s="480"/>
      <c r="AK199" s="480"/>
      <c r="AL199" s="480"/>
      <c r="AM199" s="480"/>
      <c r="AN199" s="480"/>
      <c r="AO199" s="480"/>
      <c r="AP199" s="480"/>
      <c r="AQ199" s="480"/>
      <c r="AR199" s="480"/>
      <c r="AS199" s="480"/>
      <c r="AT199" s="480"/>
      <c r="AU199" s="480"/>
      <c r="AV199" s="480"/>
      <c r="AW199" s="480"/>
      <c r="AX199" s="480"/>
      <c r="AY199" s="480"/>
      <c r="AZ199" s="480"/>
      <c r="BA199" s="480"/>
      <c r="BB199" s="480"/>
      <c r="BC199" s="480"/>
      <c r="BD199" s="480"/>
      <c r="BE199" s="480"/>
      <c r="BF199" s="480"/>
      <c r="BG199" s="480"/>
      <c r="BH199" s="480"/>
      <c r="BI199" s="480"/>
      <c r="BJ199" s="480"/>
      <c r="BK199" s="480"/>
      <c r="BL199" s="480"/>
      <c r="BM199" s="480"/>
      <c r="BN199" s="480"/>
      <c r="BO199" s="480"/>
      <c r="BP199" s="480"/>
      <c r="BQ199" s="480"/>
      <c r="BR199" s="480"/>
      <c r="BS199" s="480"/>
      <c r="BT199" s="480"/>
      <c r="BU199" s="480"/>
      <c r="BV199" s="480"/>
      <c r="BW199" s="480"/>
      <c r="BX199" s="480"/>
      <c r="BY199" s="480"/>
      <c r="BZ199" s="480"/>
      <c r="CA199" s="480"/>
      <c r="CB199" s="480"/>
      <c r="CC199" s="480"/>
      <c r="CD199" s="480"/>
      <c r="CE199" s="480"/>
    </row>
    <row r="200" spans="1:84" s="272" customFormat="1" ht="20.25" hidden="1">
      <c r="A200" s="443"/>
      <c r="B200" s="272" t="s">
        <v>217</v>
      </c>
      <c r="C200" s="637"/>
      <c r="D200" s="638"/>
      <c r="E200" s="638"/>
      <c r="F200" s="515"/>
      <c r="G200" s="515"/>
      <c r="H200" s="516"/>
      <c r="I200" s="516"/>
      <c r="J200" s="516"/>
      <c r="K200" s="516"/>
      <c r="L200" s="516"/>
      <c r="M200" s="516"/>
      <c r="N200" s="516"/>
      <c r="O200" s="516"/>
      <c r="P200" s="473"/>
      <c r="Q200" s="480"/>
      <c r="R200" s="480"/>
      <c r="S200" s="480"/>
      <c r="T200" s="480"/>
      <c r="U200" s="480"/>
      <c r="V200" s="480"/>
      <c r="W200" s="480"/>
      <c r="X200" s="480"/>
      <c r="Y200" s="480"/>
      <c r="Z200" s="480"/>
      <c r="AA200" s="480"/>
      <c r="AB200" s="480"/>
      <c r="AC200" s="480"/>
      <c r="AD200" s="480"/>
      <c r="AE200" s="480"/>
      <c r="AF200" s="480"/>
      <c r="AG200" s="480"/>
      <c r="AH200" s="480"/>
      <c r="AI200" s="480"/>
      <c r="AJ200" s="480"/>
      <c r="AK200" s="480"/>
      <c r="AL200" s="480"/>
      <c r="AM200" s="480"/>
      <c r="AN200" s="480"/>
      <c r="AO200" s="480"/>
      <c r="AP200" s="480"/>
      <c r="AQ200" s="480"/>
      <c r="AR200" s="480"/>
      <c r="AS200" s="480"/>
      <c r="AT200" s="480"/>
      <c r="AU200" s="480"/>
      <c r="AV200" s="480"/>
      <c r="AW200" s="480"/>
      <c r="AX200" s="480"/>
      <c r="AY200" s="480"/>
      <c r="AZ200" s="480"/>
      <c r="BA200" s="480"/>
      <c r="BB200" s="480"/>
      <c r="BC200" s="480"/>
      <c r="BD200" s="480"/>
      <c r="BE200" s="480"/>
      <c r="BF200" s="480"/>
      <c r="BG200" s="480"/>
      <c r="BH200" s="480"/>
      <c r="BI200" s="480"/>
      <c r="BJ200" s="480"/>
      <c r="BK200" s="480"/>
      <c r="BL200" s="480"/>
      <c r="BM200" s="480"/>
      <c r="BN200" s="480"/>
      <c r="BO200" s="480"/>
      <c r="BP200" s="480"/>
      <c r="BQ200" s="480"/>
      <c r="BR200" s="480"/>
      <c r="BS200" s="480"/>
      <c r="BT200" s="480"/>
      <c r="BU200" s="480"/>
      <c r="BV200" s="480"/>
      <c r="BW200" s="480"/>
      <c r="BX200" s="480"/>
      <c r="BY200" s="480"/>
      <c r="BZ200" s="480"/>
      <c r="CA200" s="480"/>
      <c r="CB200" s="480"/>
      <c r="CC200" s="480"/>
      <c r="CD200" s="480"/>
      <c r="CE200" s="480"/>
      <c r="CF200" s="480"/>
    </row>
    <row r="201" spans="1:84" s="272" customFormat="1" ht="20.25" hidden="1">
      <c r="A201" s="443"/>
      <c r="C201" s="637"/>
      <c r="D201" s="638"/>
      <c r="E201" s="638"/>
      <c r="F201" s="515"/>
      <c r="G201" s="515"/>
      <c r="H201" s="516"/>
      <c r="I201" s="516"/>
      <c r="J201" s="516"/>
      <c r="K201" s="516"/>
      <c r="L201" s="516"/>
      <c r="M201" s="516"/>
      <c r="N201" s="516"/>
      <c r="O201" s="516"/>
      <c r="P201" s="473"/>
      <c r="Q201" s="480"/>
      <c r="R201" s="480"/>
      <c r="S201" s="480"/>
      <c r="T201" s="480"/>
      <c r="U201" s="480"/>
      <c r="V201" s="480"/>
      <c r="W201" s="480"/>
      <c r="X201" s="480"/>
      <c r="Y201" s="480"/>
      <c r="Z201" s="480"/>
      <c r="AA201" s="480"/>
      <c r="AB201" s="480"/>
      <c r="AC201" s="480"/>
      <c r="AD201" s="480"/>
      <c r="AE201" s="480"/>
      <c r="AF201" s="480"/>
      <c r="AG201" s="480"/>
      <c r="AH201" s="480"/>
      <c r="AI201" s="480"/>
      <c r="AJ201" s="480"/>
      <c r="AK201" s="480"/>
      <c r="AL201" s="480"/>
      <c r="AM201" s="480"/>
      <c r="AN201" s="480"/>
      <c r="AO201" s="480"/>
      <c r="AP201" s="480"/>
      <c r="AQ201" s="480"/>
      <c r="AR201" s="480"/>
      <c r="AS201" s="480"/>
      <c r="AT201" s="480"/>
      <c r="AU201" s="480"/>
      <c r="AV201" s="480"/>
      <c r="AW201" s="480"/>
      <c r="AX201" s="480"/>
      <c r="AY201" s="480"/>
      <c r="AZ201" s="480"/>
      <c r="BA201" s="480"/>
      <c r="BB201" s="480"/>
      <c r="BC201" s="480"/>
      <c r="BD201" s="480"/>
      <c r="BE201" s="480"/>
      <c r="BF201" s="480"/>
      <c r="BG201" s="480"/>
      <c r="BH201" s="480"/>
      <c r="BI201" s="480"/>
      <c r="BJ201" s="480"/>
      <c r="BK201" s="480"/>
      <c r="BL201" s="480"/>
      <c r="BM201" s="480"/>
      <c r="BN201" s="480"/>
      <c r="BO201" s="480"/>
      <c r="BP201" s="480"/>
      <c r="BQ201" s="480"/>
      <c r="BR201" s="480"/>
      <c r="BS201" s="480"/>
      <c r="BT201" s="480"/>
      <c r="BU201" s="480"/>
      <c r="BV201" s="480"/>
      <c r="BW201" s="480"/>
      <c r="BX201" s="480"/>
      <c r="BY201" s="480"/>
      <c r="BZ201" s="480"/>
      <c r="CA201" s="480"/>
      <c r="CB201" s="480"/>
      <c r="CC201" s="480"/>
      <c r="CD201" s="480"/>
      <c r="CE201" s="480"/>
      <c r="CF201" s="480"/>
    </row>
    <row r="202" spans="1:84" s="272" customFormat="1" ht="20.25" hidden="1">
      <c r="A202" s="443"/>
      <c r="C202" s="637"/>
      <c r="D202" s="638"/>
      <c r="E202" s="638"/>
      <c r="F202" s="515"/>
      <c r="G202" s="515"/>
      <c r="H202" s="516"/>
      <c r="I202" s="516"/>
      <c r="J202" s="516"/>
      <c r="K202" s="516"/>
      <c r="L202" s="516"/>
      <c r="M202" s="516"/>
      <c r="N202" s="516"/>
      <c r="O202" s="516"/>
      <c r="P202" s="473"/>
      <c r="Q202" s="480"/>
      <c r="R202" s="480"/>
      <c r="S202" s="480"/>
      <c r="T202" s="480"/>
      <c r="U202" s="480"/>
      <c r="V202" s="480"/>
      <c r="W202" s="480"/>
      <c r="X202" s="480"/>
      <c r="Y202" s="480"/>
      <c r="Z202" s="480"/>
      <c r="AA202" s="480"/>
      <c r="AB202" s="480"/>
      <c r="AC202" s="480"/>
      <c r="AD202" s="480"/>
      <c r="AE202" s="480"/>
      <c r="AF202" s="480"/>
      <c r="AG202" s="480"/>
      <c r="AH202" s="480"/>
      <c r="AI202" s="480"/>
      <c r="AJ202" s="480"/>
      <c r="AK202" s="480"/>
      <c r="AL202" s="480"/>
      <c r="AM202" s="480"/>
      <c r="AN202" s="480"/>
      <c r="AO202" s="480"/>
      <c r="AP202" s="480"/>
      <c r="AQ202" s="480"/>
      <c r="AR202" s="480"/>
      <c r="AS202" s="480"/>
      <c r="AT202" s="480"/>
      <c r="AU202" s="480"/>
      <c r="AV202" s="480"/>
      <c r="AW202" s="480"/>
      <c r="AX202" s="480"/>
      <c r="AY202" s="480"/>
      <c r="AZ202" s="480"/>
      <c r="BA202" s="480"/>
      <c r="BB202" s="480"/>
      <c r="BC202" s="480"/>
      <c r="BD202" s="480"/>
      <c r="BE202" s="480"/>
      <c r="BF202" s="480"/>
      <c r="BG202" s="480"/>
      <c r="BH202" s="480"/>
      <c r="BI202" s="480"/>
      <c r="BJ202" s="480"/>
      <c r="BK202" s="480"/>
      <c r="BL202" s="480"/>
      <c r="BM202" s="480"/>
      <c r="BN202" s="480"/>
      <c r="BO202" s="480"/>
      <c r="BP202" s="480"/>
      <c r="BQ202" s="480"/>
      <c r="BR202" s="480"/>
      <c r="BS202" s="480"/>
      <c r="BT202" s="480"/>
      <c r="BU202" s="480"/>
      <c r="BV202" s="480"/>
      <c r="BW202" s="480"/>
      <c r="BX202" s="480"/>
      <c r="BY202" s="480"/>
      <c r="BZ202" s="480"/>
      <c r="CA202" s="480"/>
      <c r="CB202" s="480"/>
      <c r="CC202" s="480"/>
      <c r="CD202" s="480"/>
      <c r="CE202" s="480"/>
      <c r="CF202" s="480"/>
    </row>
    <row r="203" spans="1:84" s="272" customFormat="1" ht="20.25" hidden="1">
      <c r="A203" s="443"/>
      <c r="C203" s="637"/>
      <c r="D203" s="638"/>
      <c r="E203" s="638"/>
      <c r="F203" s="515"/>
      <c r="G203" s="515"/>
      <c r="H203" s="516"/>
      <c r="I203" s="516"/>
      <c r="J203" s="516"/>
      <c r="K203" s="516"/>
      <c r="L203" s="516"/>
      <c r="M203" s="516"/>
      <c r="N203" s="516"/>
      <c r="O203" s="516"/>
      <c r="P203" s="473"/>
      <c r="Q203" s="480"/>
      <c r="R203" s="480"/>
      <c r="S203" s="480"/>
      <c r="T203" s="480"/>
      <c r="U203" s="480"/>
      <c r="V203" s="480"/>
      <c r="W203" s="480"/>
      <c r="X203" s="480"/>
      <c r="Y203" s="480"/>
      <c r="Z203" s="480"/>
      <c r="AA203" s="480"/>
      <c r="AB203" s="480"/>
      <c r="AC203" s="480"/>
      <c r="AD203" s="480"/>
      <c r="AE203" s="480"/>
      <c r="AF203" s="480"/>
      <c r="AG203" s="480"/>
      <c r="AH203" s="480"/>
      <c r="AI203" s="480"/>
      <c r="AJ203" s="480"/>
      <c r="AK203" s="480"/>
      <c r="AL203" s="480"/>
      <c r="AM203" s="480"/>
      <c r="AN203" s="480"/>
      <c r="AO203" s="480"/>
      <c r="AP203" s="480"/>
      <c r="AQ203" s="480"/>
      <c r="AR203" s="480"/>
      <c r="AS203" s="480"/>
      <c r="AT203" s="480"/>
      <c r="AU203" s="480"/>
      <c r="AV203" s="480"/>
      <c r="AW203" s="480"/>
      <c r="AX203" s="480"/>
      <c r="AY203" s="480"/>
      <c r="AZ203" s="480"/>
      <c r="BA203" s="480"/>
      <c r="BB203" s="480"/>
      <c r="BC203" s="480"/>
      <c r="BD203" s="480"/>
      <c r="BE203" s="480"/>
      <c r="BF203" s="480"/>
      <c r="BG203" s="480"/>
      <c r="BH203" s="480"/>
      <c r="BI203" s="480"/>
      <c r="BJ203" s="480"/>
      <c r="BK203" s="480"/>
      <c r="BL203" s="480"/>
      <c r="BM203" s="480"/>
      <c r="BN203" s="480"/>
      <c r="BO203" s="480"/>
      <c r="BP203" s="480"/>
      <c r="BQ203" s="480"/>
      <c r="BR203" s="480"/>
      <c r="BS203" s="480"/>
      <c r="BT203" s="480"/>
      <c r="BU203" s="480"/>
      <c r="BV203" s="480"/>
      <c r="BW203" s="480"/>
      <c r="BX203" s="480"/>
      <c r="BY203" s="480"/>
      <c r="BZ203" s="480"/>
      <c r="CA203" s="480"/>
      <c r="CB203" s="480"/>
      <c r="CC203" s="480"/>
      <c r="CD203" s="480"/>
      <c r="CE203" s="480"/>
      <c r="CF203" s="480"/>
    </row>
    <row r="204" spans="1:84" s="272" customFormat="1" ht="20.25" hidden="1">
      <c r="A204" s="443"/>
      <c r="C204" s="637"/>
      <c r="D204" s="638"/>
      <c r="E204" s="638"/>
      <c r="F204" s="515"/>
      <c r="G204" s="515"/>
      <c r="H204" s="516"/>
      <c r="I204" s="516"/>
      <c r="J204" s="516"/>
      <c r="K204" s="516"/>
      <c r="L204" s="516"/>
      <c r="M204" s="516"/>
      <c r="N204" s="516"/>
      <c r="O204" s="516"/>
      <c r="P204" s="473"/>
      <c r="Q204" s="480"/>
      <c r="R204" s="480"/>
      <c r="S204" s="480"/>
      <c r="T204" s="480"/>
      <c r="U204" s="480"/>
      <c r="V204" s="480"/>
      <c r="W204" s="480"/>
      <c r="X204" s="480"/>
      <c r="Y204" s="480"/>
      <c r="Z204" s="480"/>
      <c r="AA204" s="480"/>
      <c r="AB204" s="480"/>
      <c r="AC204" s="480"/>
      <c r="AD204" s="480"/>
      <c r="AE204" s="480"/>
      <c r="AF204" s="480"/>
      <c r="AG204" s="480"/>
      <c r="AH204" s="480"/>
      <c r="AI204" s="480"/>
      <c r="AJ204" s="480"/>
      <c r="AK204" s="480"/>
      <c r="AL204" s="480"/>
      <c r="AM204" s="480"/>
      <c r="AN204" s="480"/>
      <c r="AO204" s="480"/>
      <c r="AP204" s="480"/>
      <c r="AQ204" s="480"/>
      <c r="AR204" s="480"/>
      <c r="AS204" s="480"/>
      <c r="AT204" s="480"/>
      <c r="AU204" s="480"/>
      <c r="AV204" s="480"/>
      <c r="AW204" s="480"/>
      <c r="AX204" s="480"/>
      <c r="AY204" s="480"/>
      <c r="AZ204" s="480"/>
      <c r="BA204" s="480"/>
      <c r="BB204" s="480"/>
      <c r="BC204" s="480"/>
      <c r="BD204" s="480"/>
      <c r="BE204" s="480"/>
      <c r="BF204" s="480"/>
      <c r="BG204" s="480"/>
      <c r="BH204" s="480"/>
      <c r="BI204" s="480"/>
      <c r="BJ204" s="480"/>
      <c r="BK204" s="480"/>
      <c r="BL204" s="480"/>
      <c r="BM204" s="480"/>
      <c r="BN204" s="480"/>
      <c r="BO204" s="480"/>
      <c r="BP204" s="480"/>
      <c r="BQ204" s="480"/>
      <c r="BR204" s="480"/>
      <c r="BS204" s="480"/>
      <c r="BT204" s="480"/>
      <c r="BU204" s="480"/>
      <c r="BV204" s="480"/>
      <c r="BW204" s="480"/>
      <c r="BX204" s="480"/>
      <c r="BY204" s="480"/>
      <c r="BZ204" s="480"/>
      <c r="CA204" s="480"/>
      <c r="CB204" s="480"/>
      <c r="CC204" s="480"/>
      <c r="CD204" s="480"/>
      <c r="CE204" s="480"/>
      <c r="CF204" s="480"/>
    </row>
    <row r="205" spans="1:84" s="272" customFormat="1" ht="20.25" hidden="1">
      <c r="A205" s="443"/>
      <c r="C205" s="517" t="s">
        <v>157</v>
      </c>
      <c r="D205" s="639">
        <f>SUM(D199:D204)</f>
        <v>0</v>
      </c>
      <c r="E205" s="517"/>
      <c r="F205" s="515"/>
      <c r="G205" s="515"/>
      <c r="H205" s="516"/>
      <c r="I205" s="516"/>
      <c r="J205" s="516"/>
      <c r="K205" s="516"/>
      <c r="L205" s="516"/>
      <c r="M205" s="516"/>
      <c r="N205" s="516"/>
      <c r="O205" s="516"/>
      <c r="P205" s="473"/>
      <c r="Q205" s="480"/>
      <c r="R205" s="480"/>
      <c r="S205" s="480"/>
      <c r="T205" s="480"/>
      <c r="U205" s="480"/>
      <c r="V205" s="480"/>
      <c r="W205" s="480"/>
      <c r="X205" s="480"/>
      <c r="Y205" s="480"/>
      <c r="Z205" s="480"/>
      <c r="AA205" s="480"/>
      <c r="AB205" s="480"/>
      <c r="AC205" s="480"/>
      <c r="AD205" s="480"/>
      <c r="AE205" s="480"/>
      <c r="AF205" s="480"/>
      <c r="AG205" s="480"/>
      <c r="AH205" s="480"/>
      <c r="AI205" s="480"/>
      <c r="AJ205" s="480"/>
      <c r="AK205" s="480"/>
      <c r="AL205" s="480"/>
      <c r="AM205" s="480"/>
      <c r="AN205" s="480"/>
      <c r="AO205" s="480"/>
      <c r="AP205" s="480"/>
      <c r="AQ205" s="480"/>
      <c r="AR205" s="480"/>
      <c r="AS205" s="480"/>
      <c r="AT205" s="480"/>
      <c r="AU205" s="480"/>
      <c r="AV205" s="480"/>
      <c r="AW205" s="480"/>
      <c r="AX205" s="480"/>
      <c r="AY205" s="480"/>
      <c r="AZ205" s="480"/>
      <c r="BA205" s="480"/>
      <c r="BB205" s="480"/>
      <c r="BC205" s="480"/>
      <c r="BD205" s="480"/>
      <c r="BE205" s="480"/>
      <c r="BF205" s="480"/>
      <c r="BG205" s="480"/>
      <c r="BH205" s="480"/>
      <c r="BI205" s="480"/>
      <c r="BJ205" s="480"/>
      <c r="BK205" s="480"/>
      <c r="BL205" s="480"/>
      <c r="BM205" s="480"/>
      <c r="BN205" s="480"/>
      <c r="BO205" s="480"/>
      <c r="BP205" s="480"/>
      <c r="BQ205" s="480"/>
      <c r="BR205" s="480"/>
      <c r="BS205" s="480"/>
      <c r="BT205" s="480"/>
      <c r="BU205" s="480"/>
      <c r="BV205" s="480"/>
      <c r="BW205" s="480"/>
      <c r="BX205" s="480"/>
      <c r="BY205" s="480"/>
      <c r="BZ205" s="480"/>
      <c r="CA205" s="480"/>
      <c r="CB205" s="480"/>
      <c r="CC205" s="480"/>
      <c r="CD205" s="480"/>
      <c r="CE205" s="480"/>
      <c r="CF205" s="480"/>
    </row>
    <row r="206" spans="1:84" s="272" customFormat="1" ht="21" hidden="1" thickBot="1">
      <c r="A206" s="443"/>
      <c r="C206" s="517"/>
      <c r="D206" s="517"/>
      <c r="E206" s="517"/>
      <c r="F206" s="515"/>
      <c r="G206" s="515"/>
      <c r="H206" s="516"/>
      <c r="I206" s="516"/>
      <c r="J206" s="516"/>
      <c r="K206" s="516"/>
      <c r="L206" s="516"/>
      <c r="M206" s="516"/>
      <c r="N206" s="516"/>
      <c r="O206" s="516"/>
      <c r="P206" s="473"/>
      <c r="Q206" s="480"/>
      <c r="R206" s="480"/>
      <c r="S206" s="480"/>
      <c r="T206" s="480"/>
      <c r="U206" s="480"/>
      <c r="V206" s="480"/>
      <c r="W206" s="480"/>
      <c r="X206" s="480"/>
      <c r="Y206" s="480"/>
      <c r="Z206" s="480"/>
      <c r="AA206" s="480"/>
      <c r="AB206" s="480"/>
      <c r="AC206" s="480"/>
      <c r="AD206" s="480"/>
      <c r="AE206" s="480"/>
      <c r="AF206" s="480"/>
      <c r="AG206" s="480"/>
      <c r="AH206" s="480"/>
      <c r="AI206" s="480"/>
      <c r="AJ206" s="480"/>
      <c r="AK206" s="480"/>
      <c r="AL206" s="480"/>
      <c r="AM206" s="480"/>
      <c r="AN206" s="480"/>
      <c r="AO206" s="480"/>
      <c r="AP206" s="480"/>
      <c r="AQ206" s="480"/>
      <c r="AR206" s="480"/>
      <c r="AS206" s="480"/>
      <c r="AT206" s="480"/>
      <c r="AU206" s="480"/>
      <c r="AV206" s="480"/>
      <c r="AW206" s="480"/>
      <c r="AX206" s="480"/>
      <c r="AY206" s="480"/>
      <c r="AZ206" s="480"/>
      <c r="BA206" s="480"/>
      <c r="BB206" s="480"/>
      <c r="BC206" s="480"/>
      <c r="BD206" s="480"/>
      <c r="BE206" s="480"/>
      <c r="BF206" s="480"/>
      <c r="BG206" s="480"/>
      <c r="BH206" s="480"/>
      <c r="BI206" s="480"/>
      <c r="BJ206" s="480"/>
      <c r="BK206" s="480"/>
      <c r="BL206" s="480"/>
      <c r="BM206" s="480"/>
      <c r="BN206" s="480"/>
      <c r="BO206" s="480"/>
      <c r="BP206" s="480"/>
      <c r="BQ206" s="480"/>
      <c r="BR206" s="480"/>
      <c r="BS206" s="480"/>
      <c r="BT206" s="480"/>
      <c r="BU206" s="480"/>
      <c r="BV206" s="480"/>
      <c r="BW206" s="480"/>
      <c r="BX206" s="480"/>
      <c r="BY206" s="480"/>
      <c r="BZ206" s="480"/>
      <c r="CA206" s="480"/>
      <c r="CB206" s="480"/>
      <c r="CC206" s="480"/>
      <c r="CD206" s="480"/>
      <c r="CE206" s="480"/>
      <c r="CF206" s="480"/>
    </row>
    <row r="207" spans="1:84" s="272" customFormat="1" ht="33" hidden="1">
      <c r="A207" s="443"/>
      <c r="B207" s="518" t="s">
        <v>139</v>
      </c>
      <c r="C207" s="519"/>
      <c r="D207" s="520" t="s">
        <v>140</v>
      </c>
      <c r="E207" s="521" t="s">
        <v>141</v>
      </c>
      <c r="F207" s="522" t="s">
        <v>142</v>
      </c>
      <c r="G207" s="523" t="s">
        <v>143</v>
      </c>
      <c r="H207" s="768" t="s">
        <v>144</v>
      </c>
      <c r="I207" s="524"/>
      <c r="J207" s="524"/>
      <c r="K207" s="524"/>
      <c r="L207" s="524"/>
      <c r="M207" s="524"/>
      <c r="N207" s="524"/>
      <c r="O207" s="524"/>
      <c r="P207" s="764"/>
      <c r="Q207" s="480"/>
      <c r="R207" s="480"/>
      <c r="S207" s="480"/>
      <c r="T207" s="480"/>
      <c r="U207" s="480"/>
      <c r="V207" s="480"/>
      <c r="W207" s="480"/>
      <c r="X207" s="480"/>
      <c r="Y207" s="480"/>
      <c r="Z207" s="480"/>
      <c r="AA207" s="480"/>
      <c r="AB207" s="480"/>
      <c r="AC207" s="480"/>
      <c r="AD207" s="480"/>
      <c r="AE207" s="480"/>
      <c r="AF207" s="480"/>
      <c r="AG207" s="480"/>
      <c r="AH207" s="480"/>
      <c r="AI207" s="480"/>
      <c r="AJ207" s="480"/>
      <c r="AK207" s="480"/>
      <c r="AL207" s="480"/>
      <c r="AM207" s="480"/>
      <c r="AN207" s="480"/>
      <c r="AO207" s="480"/>
      <c r="AP207" s="480"/>
      <c r="AQ207" s="480"/>
      <c r="AR207" s="480"/>
      <c r="AS207" s="480"/>
      <c r="AT207" s="480"/>
      <c r="AU207" s="480"/>
      <c r="AV207" s="480"/>
      <c r="AW207" s="480"/>
      <c r="AX207" s="480"/>
      <c r="AY207" s="480"/>
      <c r="AZ207" s="480"/>
      <c r="BA207" s="480"/>
      <c r="BB207" s="480"/>
      <c r="BC207" s="480"/>
      <c r="BD207" s="480"/>
      <c r="BE207" s="480"/>
      <c r="BF207" s="480"/>
      <c r="BG207" s="480"/>
      <c r="BH207" s="480"/>
      <c r="BI207" s="480"/>
      <c r="BJ207" s="480"/>
      <c r="BK207" s="480"/>
      <c r="BL207" s="480"/>
      <c r="BM207" s="480"/>
      <c r="BN207" s="480"/>
      <c r="BO207" s="480"/>
      <c r="BP207" s="480"/>
      <c r="BQ207" s="480"/>
      <c r="BR207" s="480"/>
      <c r="BS207" s="480"/>
      <c r="BT207" s="480"/>
      <c r="BU207" s="480"/>
      <c r="BV207" s="480"/>
      <c r="BW207" s="480"/>
      <c r="BX207" s="480"/>
      <c r="BY207" s="480"/>
      <c r="BZ207" s="480"/>
      <c r="CA207" s="480"/>
      <c r="CB207" s="480"/>
      <c r="CC207" s="480"/>
      <c r="CD207" s="480"/>
      <c r="CE207" s="480"/>
      <c r="CF207" s="480"/>
    </row>
    <row r="208" spans="1:84" s="272" customFormat="1" ht="33" hidden="1">
      <c r="A208" s="443"/>
      <c r="C208" s="525" t="s">
        <v>2131</v>
      </c>
      <c r="D208" s="640">
        <f>IF(D205=0,0,קבועים!B79)</f>
        <v>0</v>
      </c>
      <c r="E208" s="641" t="str">
        <f>IF($E$53&lt;&gt;0,$E$53,0)</f>
        <v>תא זה יעודכן אוטומטית עם מילוי סעיפים 2.1, 2.2</v>
      </c>
      <c r="F208" s="642" t="e">
        <f>IF(E208=0,0,-1*(1-D208/E208))</f>
        <v>#VALUE!</v>
      </c>
      <c r="G208" s="643"/>
      <c r="H208" s="768"/>
      <c r="I208" s="524"/>
      <c r="J208" s="524"/>
      <c r="K208" s="524"/>
      <c r="L208" s="524"/>
      <c r="M208" s="524"/>
      <c r="N208" s="524"/>
      <c r="O208" s="524"/>
      <c r="P208" s="764"/>
      <c r="Q208" s="480"/>
      <c r="R208" s="480"/>
      <c r="S208" s="480"/>
      <c r="T208" s="480"/>
      <c r="U208" s="480"/>
      <c r="V208" s="480"/>
      <c r="W208" s="480"/>
      <c r="X208" s="480"/>
      <c r="Y208" s="480"/>
      <c r="Z208" s="480"/>
      <c r="AA208" s="480"/>
      <c r="AB208" s="480"/>
      <c r="AC208" s="480"/>
      <c r="AD208" s="480"/>
      <c r="AE208" s="480"/>
      <c r="AF208" s="480"/>
      <c r="AG208" s="480"/>
      <c r="AH208" s="480"/>
      <c r="AI208" s="480"/>
      <c r="AJ208" s="480"/>
      <c r="AK208" s="480"/>
      <c r="AL208" s="480"/>
      <c r="AM208" s="480"/>
      <c r="AN208" s="480"/>
      <c r="AO208" s="480"/>
      <c r="AP208" s="480"/>
      <c r="AQ208" s="480"/>
      <c r="AR208" s="480"/>
      <c r="AS208" s="480"/>
      <c r="AT208" s="480"/>
      <c r="AU208" s="480"/>
      <c r="AV208" s="480"/>
      <c r="AW208" s="480"/>
      <c r="AX208" s="480"/>
      <c r="AY208" s="480"/>
      <c r="AZ208" s="480"/>
      <c r="BA208" s="480"/>
      <c r="BB208" s="480"/>
      <c r="BC208" s="480"/>
      <c r="BD208" s="480"/>
      <c r="BE208" s="480"/>
      <c r="BF208" s="480"/>
      <c r="BG208" s="480"/>
      <c r="BH208" s="480"/>
      <c r="BI208" s="480"/>
      <c r="BJ208" s="480"/>
      <c r="BK208" s="480"/>
      <c r="BL208" s="480"/>
      <c r="BM208" s="480"/>
      <c r="BN208" s="480"/>
      <c r="BO208" s="480"/>
      <c r="BP208" s="480"/>
      <c r="BQ208" s="480"/>
      <c r="BR208" s="480"/>
      <c r="BS208" s="480"/>
      <c r="BT208" s="480"/>
      <c r="BU208" s="480"/>
      <c r="BV208" s="480"/>
      <c r="BW208" s="480"/>
      <c r="BX208" s="480"/>
      <c r="BY208" s="480"/>
      <c r="BZ208" s="480"/>
      <c r="CA208" s="480"/>
      <c r="CB208" s="480"/>
      <c r="CC208" s="480"/>
      <c r="CD208" s="480"/>
      <c r="CE208" s="480"/>
      <c r="CF208" s="480"/>
    </row>
    <row r="209" spans="1:84" s="272" customFormat="1" ht="33" hidden="1">
      <c r="A209" s="443"/>
      <c r="C209" s="526" t="s">
        <v>145</v>
      </c>
      <c r="D209" s="644">
        <f>D205*קבועים!$C$49</f>
        <v>0</v>
      </c>
      <c r="E209" s="641" t="str">
        <f>IF($E$136&lt;&gt;0,$E$136,0)</f>
        <v>תא זה יעודכן אוטומטית עם מילוי סעיף 2.2</v>
      </c>
      <c r="F209" s="642" t="e">
        <f>IF(E209=0,0,-1*(1-D209/E209))</f>
        <v>#VALUE!</v>
      </c>
      <c r="G209" s="643"/>
      <c r="H209" s="768"/>
      <c r="I209" s="524"/>
      <c r="J209" s="524"/>
      <c r="K209" s="524"/>
      <c r="L209" s="524"/>
      <c r="M209" s="524"/>
      <c r="N209" s="524"/>
      <c r="O209" s="524"/>
      <c r="P209" s="764"/>
      <c r="Q209" s="480"/>
      <c r="R209" s="480"/>
      <c r="S209" s="480"/>
      <c r="T209" s="480"/>
      <c r="U209" s="480"/>
      <c r="V209" s="480"/>
      <c r="W209" s="480"/>
      <c r="X209" s="480"/>
      <c r="Y209" s="480"/>
      <c r="Z209" s="480"/>
      <c r="AA209" s="480"/>
      <c r="AB209" s="480"/>
      <c r="AC209" s="480"/>
      <c r="AD209" s="480"/>
      <c r="AE209" s="480"/>
      <c r="AF209" s="480"/>
      <c r="AG209" s="480"/>
      <c r="AH209" s="480"/>
      <c r="AI209" s="480"/>
      <c r="AJ209" s="480"/>
      <c r="AK209" s="480"/>
      <c r="AL209" s="480"/>
      <c r="AM209" s="480"/>
      <c r="AN209" s="480"/>
      <c r="AO209" s="480"/>
      <c r="AP209" s="480"/>
      <c r="AQ209" s="480"/>
      <c r="AR209" s="480"/>
      <c r="AS209" s="480"/>
      <c r="AT209" s="480"/>
      <c r="AU209" s="480"/>
      <c r="AV209" s="480"/>
      <c r="AW209" s="480"/>
      <c r="AX209" s="480"/>
      <c r="AY209" s="480"/>
      <c r="AZ209" s="480"/>
      <c r="BA209" s="480"/>
      <c r="BB209" s="480"/>
      <c r="BC209" s="480"/>
      <c r="BD209" s="480"/>
      <c r="BE209" s="480"/>
      <c r="BF209" s="480"/>
      <c r="BG209" s="480"/>
      <c r="BH209" s="480"/>
      <c r="BI209" s="480"/>
      <c r="BJ209" s="480"/>
      <c r="BK209" s="480"/>
      <c r="BL209" s="480"/>
      <c r="BM209" s="480"/>
      <c r="BN209" s="480"/>
      <c r="BO209" s="480"/>
      <c r="BP209" s="480"/>
      <c r="BQ209" s="480"/>
      <c r="BR209" s="480"/>
      <c r="BS209" s="480"/>
      <c r="BT209" s="480"/>
      <c r="BU209" s="480"/>
      <c r="BV209" s="480"/>
      <c r="BW209" s="480"/>
      <c r="BX209" s="480"/>
      <c r="BY209" s="480"/>
      <c r="BZ209" s="480"/>
      <c r="CA209" s="480"/>
      <c r="CB209" s="480"/>
      <c r="CC209" s="480"/>
      <c r="CD209" s="480"/>
      <c r="CE209" s="480"/>
      <c r="CF209" s="480"/>
    </row>
    <row r="210" spans="1:84" s="272" customFormat="1" ht="33.75" hidden="1" thickBot="1">
      <c r="A210" s="443"/>
      <c r="C210" s="527" t="s">
        <v>146</v>
      </c>
      <c r="D210" s="645">
        <f>D208-D209</f>
        <v>0</v>
      </c>
      <c r="E210" s="646" t="str">
        <f>IF($E$140&lt;&gt;0,$E$140,0)</f>
        <v>תא זה יעודכן אוטומטית עם מילוי סעיפים: 2.1 ו- 2.2</v>
      </c>
      <c r="F210" s="647" t="e">
        <f>IF(E210=0,0,-1*(1-D210/E210))</f>
        <v>#VALUE!</v>
      </c>
      <c r="G210" s="648"/>
      <c r="H210" s="768"/>
      <c r="I210" s="524"/>
      <c r="J210" s="524"/>
      <c r="K210" s="524"/>
      <c r="L210" s="524"/>
      <c r="M210" s="524"/>
      <c r="N210" s="524"/>
      <c r="O210" s="524"/>
      <c r="P210" s="764"/>
      <c r="Q210" s="480"/>
      <c r="R210" s="480"/>
      <c r="S210" s="480"/>
      <c r="T210" s="480"/>
      <c r="U210" s="480"/>
      <c r="V210" s="480"/>
      <c r="W210" s="480"/>
      <c r="X210" s="480"/>
      <c r="Y210" s="480"/>
      <c r="Z210" s="480"/>
      <c r="AA210" s="480"/>
      <c r="AB210" s="480"/>
      <c r="AC210" s="480"/>
      <c r="AD210" s="480"/>
      <c r="AE210" s="480"/>
      <c r="AF210" s="480"/>
      <c r="AG210" s="480"/>
      <c r="AH210" s="480"/>
      <c r="AI210" s="480"/>
      <c r="AJ210" s="480"/>
      <c r="AK210" s="480"/>
      <c r="AL210" s="480"/>
      <c r="AM210" s="480"/>
      <c r="AN210" s="480"/>
      <c r="AO210" s="480"/>
      <c r="AP210" s="480"/>
      <c r="AQ210" s="480"/>
      <c r="AR210" s="480"/>
      <c r="AS210" s="480"/>
      <c r="AT210" s="480"/>
      <c r="AU210" s="480"/>
      <c r="AV210" s="480"/>
      <c r="AW210" s="480"/>
      <c r="AX210" s="480"/>
      <c r="AY210" s="480"/>
      <c r="AZ210" s="480"/>
      <c r="BA210" s="480"/>
      <c r="BB210" s="480"/>
      <c r="BC210" s="480"/>
      <c r="BD210" s="480"/>
      <c r="BE210" s="480"/>
      <c r="BF210" s="480"/>
      <c r="BG210" s="480"/>
      <c r="BH210" s="480"/>
      <c r="BI210" s="480"/>
      <c r="BJ210" s="480"/>
      <c r="BK210" s="480"/>
      <c r="BL210" s="480"/>
      <c r="BM210" s="480"/>
      <c r="BN210" s="480"/>
      <c r="BO210" s="480"/>
      <c r="BP210" s="480"/>
      <c r="BQ210" s="480"/>
      <c r="BR210" s="480"/>
      <c r="BS210" s="480"/>
      <c r="BT210" s="480"/>
      <c r="BU210" s="480"/>
      <c r="BV210" s="480"/>
      <c r="BW210" s="480"/>
      <c r="BX210" s="480"/>
      <c r="BY210" s="480"/>
      <c r="BZ210" s="480"/>
      <c r="CA210" s="480"/>
      <c r="CB210" s="480"/>
      <c r="CC210" s="480"/>
      <c r="CD210" s="480"/>
      <c r="CE210" s="480"/>
      <c r="CF210" s="480"/>
    </row>
    <row r="211" spans="1:84" s="272" customFormat="1" ht="17.25" hidden="1" thickBot="1">
      <c r="A211" s="443"/>
      <c r="B211" s="484"/>
      <c r="C211" s="528"/>
      <c r="D211" s="529"/>
      <c r="E211" s="477"/>
      <c r="F211" s="530"/>
      <c r="G211" s="473"/>
      <c r="H211" s="473"/>
      <c r="I211" s="473"/>
      <c r="J211" s="473"/>
      <c r="K211" s="473"/>
      <c r="L211" s="473"/>
      <c r="M211" s="473"/>
      <c r="N211" s="473"/>
      <c r="O211" s="473"/>
      <c r="P211" s="480"/>
      <c r="Q211" s="480"/>
      <c r="R211" s="480"/>
      <c r="S211" s="480"/>
      <c r="T211" s="480"/>
      <c r="U211" s="480"/>
      <c r="V211" s="480"/>
      <c r="W211" s="480"/>
      <c r="X211" s="480"/>
      <c r="Y211" s="480"/>
      <c r="Z211" s="480"/>
      <c r="AA211" s="480"/>
      <c r="AB211" s="480"/>
      <c r="AC211" s="480"/>
      <c r="AD211" s="480"/>
      <c r="AE211" s="480"/>
      <c r="AF211" s="480"/>
      <c r="AG211" s="480"/>
      <c r="AH211" s="480"/>
      <c r="AI211" s="480"/>
      <c r="AJ211" s="480"/>
      <c r="AK211" s="480"/>
      <c r="AL211" s="480"/>
      <c r="AM211" s="480"/>
      <c r="AN211" s="480"/>
      <c r="AO211" s="480"/>
      <c r="AP211" s="480"/>
      <c r="AQ211" s="480"/>
      <c r="AR211" s="480"/>
      <c r="AS211" s="480"/>
      <c r="AT211" s="480"/>
      <c r="AU211" s="480"/>
      <c r="AV211" s="480"/>
      <c r="AW211" s="480"/>
      <c r="AX211" s="480"/>
      <c r="AY211" s="480"/>
      <c r="AZ211" s="480"/>
      <c r="BA211" s="480"/>
      <c r="BB211" s="480"/>
      <c r="BC211" s="480"/>
      <c r="BD211" s="480"/>
      <c r="BE211" s="480"/>
      <c r="BF211" s="480"/>
      <c r="BG211" s="480"/>
      <c r="BH211" s="480"/>
      <c r="BI211" s="480"/>
      <c r="BJ211" s="480"/>
      <c r="BK211" s="480"/>
      <c r="BL211" s="480"/>
      <c r="BM211" s="480"/>
      <c r="BN211" s="480"/>
      <c r="BO211" s="480"/>
      <c r="BP211" s="480"/>
      <c r="BQ211" s="480"/>
      <c r="BR211" s="480"/>
      <c r="BS211" s="480"/>
      <c r="BT211" s="480"/>
      <c r="BU211" s="480"/>
      <c r="BV211" s="480"/>
      <c r="BW211" s="480"/>
      <c r="BX211" s="480"/>
      <c r="BY211" s="480"/>
      <c r="BZ211" s="480"/>
      <c r="CA211" s="480"/>
      <c r="CB211" s="480"/>
      <c r="CC211" s="480"/>
      <c r="CD211" s="480"/>
      <c r="CE211" s="480"/>
    </row>
    <row r="212" spans="1:84" s="272" customFormat="1" ht="33" hidden="1">
      <c r="A212" s="443"/>
      <c r="B212" s="531" t="s">
        <v>151</v>
      </c>
      <c r="C212" s="649"/>
      <c r="D212" s="650" t="s">
        <v>140</v>
      </c>
      <c r="E212" s="651" t="s">
        <v>141</v>
      </c>
      <c r="F212" s="650" t="s">
        <v>142</v>
      </c>
      <c r="G212" s="652" t="s">
        <v>143</v>
      </c>
      <c r="H212" s="764" t="s">
        <v>144</v>
      </c>
      <c r="I212" s="485"/>
      <c r="J212" s="485"/>
      <c r="K212" s="485"/>
      <c r="L212" s="485"/>
      <c r="M212" s="485"/>
      <c r="N212" s="485"/>
      <c r="O212" s="485"/>
      <c r="P212" s="480"/>
      <c r="Q212" s="480"/>
      <c r="R212" s="480"/>
      <c r="S212" s="480"/>
      <c r="T212" s="480"/>
      <c r="U212" s="480"/>
      <c r="V212" s="480"/>
      <c r="W212" s="480"/>
      <c r="X212" s="480"/>
      <c r="Y212" s="480"/>
      <c r="Z212" s="480"/>
      <c r="AA212" s="480"/>
      <c r="AB212" s="480"/>
      <c r="AC212" s="480"/>
      <c r="AD212" s="480"/>
      <c r="AE212" s="480"/>
      <c r="AF212" s="480"/>
      <c r="AG212" s="480"/>
      <c r="AH212" s="480"/>
      <c r="AI212" s="480"/>
      <c r="AJ212" s="480"/>
      <c r="AK212" s="480"/>
      <c r="AL212" s="480"/>
      <c r="AM212" s="480"/>
      <c r="AN212" s="480"/>
      <c r="AO212" s="480"/>
      <c r="AP212" s="480"/>
      <c r="AQ212" s="480"/>
      <c r="AR212" s="480"/>
      <c r="AS212" s="480"/>
      <c r="AT212" s="480"/>
      <c r="AU212" s="480"/>
      <c r="AV212" s="480"/>
      <c r="AW212" s="480"/>
      <c r="AX212" s="480"/>
      <c r="AY212" s="480"/>
      <c r="AZ212" s="480"/>
      <c r="BA212" s="480"/>
      <c r="BB212" s="480"/>
      <c r="BC212" s="480"/>
      <c r="BD212" s="480"/>
      <c r="BE212" s="480"/>
      <c r="BF212" s="480"/>
      <c r="BG212" s="480"/>
      <c r="BH212" s="480"/>
      <c r="BI212" s="480"/>
      <c r="BJ212" s="480"/>
      <c r="BK212" s="480"/>
      <c r="BL212" s="480"/>
      <c r="BM212" s="480"/>
      <c r="BN212" s="480"/>
      <c r="BO212" s="480"/>
      <c r="BP212" s="480"/>
      <c r="BQ212" s="480"/>
      <c r="BR212" s="480"/>
      <c r="BS212" s="480"/>
      <c r="BT212" s="480"/>
      <c r="BU212" s="480"/>
      <c r="BV212" s="480"/>
      <c r="BW212" s="480"/>
      <c r="BX212" s="480"/>
      <c r="BY212" s="480"/>
      <c r="BZ212" s="480"/>
      <c r="CA212" s="480"/>
      <c r="CB212" s="480"/>
      <c r="CC212" s="480"/>
      <c r="CD212" s="480"/>
    </row>
    <row r="213" spans="1:84" s="272" customFormat="1" ht="33" hidden="1">
      <c r="A213" s="443"/>
      <c r="B213" s="484"/>
      <c r="C213" s="532" t="s">
        <v>2132</v>
      </c>
      <c r="D213" s="653">
        <f>IF(D205=0,0,קבועים!B80)</f>
        <v>0</v>
      </c>
      <c r="E213" s="641" t="str">
        <f>IF($C$53&lt;&gt;0,$C$53,0)</f>
        <v>תא זה יעודכן אוטומטית עם מילוי סעיפים 2.1, 2.2</v>
      </c>
      <c r="F213" s="642" t="e">
        <f>IF(E213=0,0,-1*(1-D213/E213))</f>
        <v>#VALUE!</v>
      </c>
      <c r="G213" s="643"/>
      <c r="H213" s="764"/>
      <c r="I213" s="485"/>
      <c r="J213" s="485"/>
      <c r="K213" s="485"/>
      <c r="L213" s="485"/>
      <c r="M213" s="485"/>
      <c r="N213" s="485"/>
      <c r="O213" s="485"/>
      <c r="P213" s="480"/>
      <c r="Q213" s="480"/>
      <c r="R213" s="480"/>
      <c r="S213" s="480"/>
      <c r="T213" s="480"/>
      <c r="U213" s="480"/>
      <c r="V213" s="480"/>
      <c r="W213" s="480"/>
      <c r="X213" s="480"/>
      <c r="Y213" s="480"/>
      <c r="Z213" s="480"/>
      <c r="AA213" s="480"/>
      <c r="AB213" s="480"/>
      <c r="AC213" s="480"/>
      <c r="AD213" s="480"/>
      <c r="AE213" s="480"/>
      <c r="AF213" s="480"/>
      <c r="AG213" s="480"/>
      <c r="AH213" s="480"/>
      <c r="AI213" s="480"/>
      <c r="AJ213" s="480"/>
      <c r="AK213" s="480"/>
      <c r="AL213" s="480"/>
      <c r="AM213" s="480"/>
      <c r="AN213" s="480"/>
      <c r="AO213" s="480"/>
      <c r="AP213" s="480"/>
      <c r="AQ213" s="480"/>
      <c r="AR213" s="480"/>
      <c r="AS213" s="480"/>
      <c r="AT213" s="480"/>
      <c r="AU213" s="480"/>
      <c r="AV213" s="480"/>
      <c r="AW213" s="480"/>
      <c r="AX213" s="480"/>
      <c r="AY213" s="480"/>
      <c r="AZ213" s="480"/>
      <c r="BA213" s="480"/>
      <c r="BB213" s="480"/>
      <c r="BC213" s="480"/>
      <c r="BD213" s="480"/>
      <c r="BE213" s="480"/>
      <c r="BF213" s="480"/>
      <c r="BG213" s="480"/>
      <c r="BH213" s="480"/>
      <c r="BI213" s="480"/>
      <c r="BJ213" s="480"/>
      <c r="BK213" s="480"/>
      <c r="BL213" s="480"/>
      <c r="BM213" s="480"/>
      <c r="BN213" s="480"/>
      <c r="BO213" s="480"/>
      <c r="BP213" s="480"/>
      <c r="BQ213" s="480"/>
      <c r="BR213" s="480"/>
      <c r="BS213" s="480"/>
      <c r="BT213" s="480"/>
      <c r="BU213" s="480"/>
      <c r="BV213" s="480"/>
      <c r="BW213" s="480"/>
      <c r="BX213" s="480"/>
      <c r="BY213" s="480"/>
      <c r="BZ213" s="480"/>
      <c r="CA213" s="480"/>
      <c r="CB213" s="480"/>
      <c r="CC213" s="480"/>
      <c r="CD213" s="480"/>
    </row>
    <row r="214" spans="1:84" s="272" customFormat="1" ht="33" hidden="1">
      <c r="A214" s="443"/>
      <c r="B214" s="484"/>
      <c r="C214" s="532" t="s">
        <v>206</v>
      </c>
      <c r="D214" s="653">
        <f>D205</f>
        <v>0</v>
      </c>
      <c r="E214" s="641" t="str">
        <f>IF($C$136&lt;&gt;0,$C$136,0)</f>
        <v>תא זה יעודכן אוטומטית עם מילוי סעיף 2.2</v>
      </c>
      <c r="F214" s="642" t="e">
        <f>IF(E214=0,0,-1*(1-D214/E214))</f>
        <v>#VALUE!</v>
      </c>
      <c r="G214" s="643"/>
      <c r="H214" s="764"/>
      <c r="I214" s="485"/>
      <c r="J214" s="485"/>
      <c r="K214" s="485"/>
      <c r="L214" s="485"/>
      <c r="M214" s="485"/>
      <c r="N214" s="485"/>
      <c r="O214" s="485"/>
      <c r="P214" s="473"/>
      <c r="Q214" s="473"/>
      <c r="R214" s="473"/>
      <c r="S214" s="473"/>
      <c r="T214" s="473"/>
      <c r="U214" s="480"/>
      <c r="V214" s="480"/>
      <c r="W214" s="480"/>
      <c r="X214" s="480"/>
      <c r="Y214" s="480"/>
      <c r="Z214" s="480"/>
      <c r="AA214" s="480"/>
      <c r="AB214" s="480"/>
      <c r="AC214" s="480"/>
      <c r="AD214" s="480"/>
      <c r="AE214" s="480"/>
      <c r="AF214" s="480"/>
      <c r="AG214" s="480"/>
      <c r="AH214" s="480"/>
      <c r="AI214" s="480"/>
      <c r="AJ214" s="480"/>
      <c r="AK214" s="480"/>
      <c r="AL214" s="480"/>
      <c r="AM214" s="480"/>
      <c r="AN214" s="480"/>
      <c r="AO214" s="480"/>
      <c r="AP214" s="480"/>
      <c r="AQ214" s="480"/>
      <c r="AR214" s="480"/>
      <c r="AS214" s="480"/>
      <c r="AT214" s="480"/>
      <c r="AU214" s="480"/>
      <c r="AV214" s="480"/>
      <c r="AW214" s="480"/>
      <c r="AX214" s="480"/>
      <c r="AY214" s="480"/>
      <c r="AZ214" s="480"/>
      <c r="BA214" s="480"/>
      <c r="BB214" s="480"/>
      <c r="BC214" s="480"/>
      <c r="BD214" s="480"/>
      <c r="BE214" s="480"/>
      <c r="BF214" s="480"/>
      <c r="BG214" s="480"/>
      <c r="BH214" s="480"/>
      <c r="BI214" s="480"/>
      <c r="BJ214" s="480"/>
      <c r="BK214" s="480"/>
      <c r="BL214" s="480"/>
      <c r="BM214" s="480"/>
      <c r="BN214" s="480"/>
      <c r="BO214" s="480"/>
      <c r="BP214" s="480"/>
      <c r="BQ214" s="480"/>
      <c r="BR214" s="480"/>
      <c r="BS214" s="480"/>
      <c r="BT214" s="480"/>
      <c r="BU214" s="480"/>
      <c r="BV214" s="480"/>
      <c r="BW214" s="480"/>
      <c r="BX214" s="480"/>
      <c r="BY214" s="480"/>
      <c r="BZ214" s="480"/>
      <c r="CA214" s="480"/>
      <c r="CB214" s="480"/>
      <c r="CC214" s="480"/>
      <c r="CD214" s="480"/>
    </row>
    <row r="215" spans="1:84" s="272" customFormat="1" ht="33.75" hidden="1" thickBot="1">
      <c r="A215" s="443"/>
      <c r="B215" s="484"/>
      <c r="C215" s="533" t="s">
        <v>207</v>
      </c>
      <c r="D215" s="645">
        <f>D213-D214</f>
        <v>0</v>
      </c>
      <c r="E215" s="646" t="str">
        <f>IF($C$140&lt;&gt;0,$C$140,0)</f>
        <v>תא זה יעודכן אוטומטית עם מילוי סעיפים: 2.1 ו-2.2</v>
      </c>
      <c r="F215" s="647" t="e">
        <f>IF(E215=0,0,-1*(1-D215/E215))</f>
        <v>#VALUE!</v>
      </c>
      <c r="G215" s="648"/>
      <c r="H215" s="764"/>
      <c r="I215" s="485"/>
      <c r="J215" s="485"/>
      <c r="K215" s="485"/>
      <c r="L215" s="485"/>
      <c r="M215" s="485"/>
      <c r="N215" s="485"/>
      <c r="O215" s="485"/>
      <c r="P215" s="480"/>
      <c r="Q215" s="480"/>
      <c r="R215" s="480"/>
      <c r="S215" s="480"/>
      <c r="T215" s="480"/>
      <c r="U215" s="480"/>
      <c r="V215" s="480"/>
      <c r="W215" s="480"/>
      <c r="X215" s="480"/>
      <c r="Y215" s="480"/>
      <c r="Z215" s="480"/>
      <c r="AA215" s="480"/>
      <c r="AB215" s="480"/>
      <c r="AC215" s="480"/>
      <c r="AD215" s="480"/>
      <c r="AE215" s="480"/>
      <c r="AF215" s="480"/>
      <c r="AG215" s="480"/>
      <c r="AH215" s="480"/>
      <c r="AI215" s="480"/>
      <c r="AJ215" s="480"/>
      <c r="AK215" s="480"/>
      <c r="AL215" s="480"/>
      <c r="AM215" s="480"/>
      <c r="AN215" s="480"/>
      <c r="AO215" s="480"/>
      <c r="AP215" s="480"/>
      <c r="AQ215" s="480"/>
      <c r="AR215" s="480"/>
      <c r="AS215" s="480"/>
      <c r="AT215" s="480"/>
      <c r="AU215" s="480"/>
      <c r="AV215" s="480"/>
      <c r="AW215" s="480"/>
      <c r="AX215" s="480"/>
      <c r="AY215" s="480"/>
      <c r="AZ215" s="480"/>
      <c r="BA215" s="480"/>
      <c r="BB215" s="480"/>
      <c r="BC215" s="480"/>
      <c r="BD215" s="480"/>
      <c r="BE215" s="480"/>
      <c r="BF215" s="480"/>
      <c r="BG215" s="480"/>
      <c r="BH215" s="480"/>
      <c r="BI215" s="480"/>
      <c r="BJ215" s="480"/>
      <c r="BK215" s="480"/>
      <c r="BL215" s="480"/>
      <c r="BM215" s="480"/>
      <c r="BN215" s="480"/>
      <c r="BO215" s="480"/>
      <c r="BP215" s="480"/>
      <c r="BQ215" s="480"/>
      <c r="BR215" s="480"/>
      <c r="BS215" s="480"/>
      <c r="BT215" s="480"/>
      <c r="BU215" s="480"/>
      <c r="BV215" s="480"/>
      <c r="BW215" s="480"/>
      <c r="BX215" s="480"/>
      <c r="BY215" s="480"/>
      <c r="BZ215" s="480"/>
      <c r="CA215" s="480"/>
      <c r="CB215" s="480"/>
      <c r="CC215" s="480"/>
      <c r="CD215" s="480"/>
    </row>
    <row r="216" spans="1:84" s="272" customFormat="1" ht="17.25" hidden="1" thickBot="1">
      <c r="A216" s="443"/>
      <c r="B216" s="484"/>
      <c r="C216" s="528"/>
      <c r="D216" s="529"/>
      <c r="E216" s="477"/>
      <c r="F216" s="473"/>
      <c r="G216" s="473"/>
      <c r="H216" s="473"/>
      <c r="I216" s="473"/>
      <c r="J216" s="473"/>
      <c r="K216" s="473"/>
      <c r="L216" s="473"/>
      <c r="M216" s="473"/>
      <c r="N216" s="473"/>
      <c r="O216" s="473"/>
      <c r="P216" s="480"/>
      <c r="Q216" s="480"/>
      <c r="R216" s="480"/>
      <c r="S216" s="480"/>
      <c r="T216" s="480"/>
      <c r="U216" s="480"/>
      <c r="V216" s="480"/>
      <c r="W216" s="480"/>
      <c r="X216" s="480"/>
      <c r="Y216" s="480"/>
      <c r="Z216" s="480"/>
      <c r="AA216" s="480"/>
      <c r="AB216" s="480"/>
      <c r="AC216" s="480"/>
      <c r="AD216" s="480"/>
      <c r="AE216" s="480"/>
      <c r="AF216" s="480"/>
      <c r="AG216" s="480"/>
      <c r="AH216" s="480"/>
      <c r="AI216" s="480"/>
      <c r="AJ216" s="480"/>
      <c r="AK216" s="480"/>
      <c r="AL216" s="480"/>
      <c r="AM216" s="480"/>
      <c r="AN216" s="480"/>
      <c r="AO216" s="480"/>
      <c r="AP216" s="480"/>
      <c r="AQ216" s="480"/>
      <c r="AR216" s="480"/>
      <c r="AS216" s="480"/>
      <c r="AT216" s="480"/>
      <c r="AU216" s="480"/>
      <c r="AV216" s="480"/>
      <c r="AW216" s="480"/>
      <c r="AX216" s="480"/>
      <c r="AY216" s="480"/>
      <c r="AZ216" s="480"/>
      <c r="BA216" s="480"/>
      <c r="BB216" s="480"/>
      <c r="BC216" s="480"/>
      <c r="BD216" s="480"/>
      <c r="BE216" s="480"/>
      <c r="BF216" s="480"/>
      <c r="BG216" s="480"/>
      <c r="BH216" s="480"/>
      <c r="BI216" s="480"/>
      <c r="BJ216" s="480"/>
      <c r="BK216" s="480"/>
      <c r="BL216" s="480"/>
      <c r="BM216" s="480"/>
      <c r="BN216" s="480"/>
      <c r="BO216" s="480"/>
      <c r="BP216" s="480"/>
      <c r="BQ216" s="480"/>
      <c r="BR216" s="480"/>
      <c r="BS216" s="480"/>
      <c r="BT216" s="480"/>
      <c r="BU216" s="480"/>
      <c r="BV216" s="480"/>
      <c r="BW216" s="480"/>
      <c r="BX216" s="480"/>
      <c r="BY216" s="480"/>
      <c r="BZ216" s="480"/>
      <c r="CA216" s="480"/>
      <c r="CB216" s="480"/>
      <c r="CC216" s="480"/>
      <c r="CD216" s="480"/>
      <c r="CE216" s="480"/>
    </row>
    <row r="217" spans="1:84" ht="33" hidden="1">
      <c r="B217" s="534" t="s">
        <v>147</v>
      </c>
      <c r="C217" s="535" t="s">
        <v>125</v>
      </c>
      <c r="D217" s="536" t="s">
        <v>126</v>
      </c>
      <c r="E217" s="537" t="s">
        <v>165</v>
      </c>
      <c r="F217" s="537" t="s">
        <v>215</v>
      </c>
      <c r="G217" s="538" t="s">
        <v>148</v>
      </c>
      <c r="H217" s="473"/>
      <c r="I217" s="473"/>
      <c r="J217" s="473"/>
      <c r="K217" s="473"/>
      <c r="L217" s="473"/>
      <c r="M217" s="473"/>
      <c r="N217" s="473"/>
      <c r="O217" s="473"/>
      <c r="P217" s="480"/>
      <c r="Q217" s="494"/>
      <c r="R217" s="494"/>
      <c r="S217" s="494"/>
      <c r="T217" s="494"/>
      <c r="U217" s="494"/>
      <c r="V217" s="480"/>
      <c r="W217" s="480"/>
      <c r="X217" s="480"/>
      <c r="Y217" s="480"/>
      <c r="Z217" s="480"/>
      <c r="AA217" s="480"/>
      <c r="AB217" s="480"/>
      <c r="AC217" s="480"/>
      <c r="AD217" s="480"/>
      <c r="AE217" s="480"/>
      <c r="AF217" s="480"/>
      <c r="AG217" s="480"/>
      <c r="AH217" s="480"/>
      <c r="AI217" s="480"/>
      <c r="AJ217" s="480"/>
      <c r="AK217" s="480"/>
      <c r="AL217" s="480"/>
      <c r="AM217" s="480"/>
      <c r="AN217" s="480"/>
      <c r="AO217" s="480"/>
      <c r="AP217" s="480"/>
      <c r="AQ217" s="480"/>
      <c r="AR217" s="480"/>
      <c r="AS217" s="480"/>
      <c r="AT217" s="480"/>
      <c r="AU217" s="480"/>
      <c r="AV217" s="480"/>
      <c r="AW217" s="480"/>
      <c r="AX217" s="480"/>
      <c r="AY217" s="480"/>
      <c r="AZ217" s="480"/>
      <c r="BA217" s="480"/>
      <c r="BB217" s="480"/>
      <c r="BC217" s="480"/>
      <c r="BD217" s="480"/>
      <c r="BE217" s="480"/>
      <c r="BF217" s="480"/>
      <c r="BG217" s="480"/>
      <c r="BH217" s="480"/>
      <c r="BI217" s="480"/>
      <c r="BJ217" s="480"/>
      <c r="BK217" s="480"/>
      <c r="BL217" s="480"/>
      <c r="BM217" s="480"/>
      <c r="BN217" s="480"/>
      <c r="BO217" s="480"/>
      <c r="BP217" s="480"/>
      <c r="BQ217" s="480"/>
      <c r="BR217" s="480"/>
      <c r="BS217" s="480"/>
      <c r="BT217" s="480"/>
      <c r="BU217" s="480"/>
      <c r="BV217" s="480"/>
      <c r="BW217" s="480"/>
      <c r="BX217" s="480"/>
      <c r="BY217" s="480"/>
      <c r="BZ217" s="480"/>
      <c r="CA217" s="480"/>
      <c r="CB217" s="480"/>
      <c r="CC217" s="480"/>
      <c r="CD217" s="480"/>
      <c r="CE217" s="480"/>
    </row>
    <row r="218" spans="1:84" ht="17.25" hidden="1" thickBot="1">
      <c r="C218" s="539" t="s">
        <v>40</v>
      </c>
      <c r="D218" s="540" t="s">
        <v>46</v>
      </c>
      <c r="E218" s="654">
        <f>D205</f>
        <v>0</v>
      </c>
      <c r="F218" s="655">
        <f>IF(E218=0,0,C53)</f>
        <v>0</v>
      </c>
      <c r="G218" s="656">
        <f>F218-E218</f>
        <v>0</v>
      </c>
      <c r="H218" s="473"/>
      <c r="I218" s="473"/>
      <c r="J218" s="473"/>
      <c r="K218" s="473"/>
      <c r="L218" s="473"/>
      <c r="M218" s="473"/>
      <c r="N218" s="473"/>
      <c r="O218" s="473"/>
      <c r="P218" s="480"/>
      <c r="Q218" s="494"/>
      <c r="R218" s="494"/>
      <c r="S218" s="494"/>
      <c r="T218" s="494"/>
      <c r="U218" s="494"/>
      <c r="V218" s="480"/>
      <c r="W218" s="480"/>
      <c r="X218" s="480"/>
      <c r="Y218" s="480"/>
      <c r="Z218" s="480"/>
      <c r="AA218" s="480"/>
      <c r="AB218" s="480"/>
      <c r="AC218" s="480"/>
      <c r="AD218" s="480"/>
      <c r="AE218" s="480"/>
      <c r="AF218" s="480"/>
      <c r="AG218" s="480"/>
      <c r="AH218" s="480"/>
      <c r="AI218" s="480"/>
      <c r="AJ218" s="480"/>
      <c r="AK218" s="480"/>
      <c r="AL218" s="480"/>
      <c r="AM218" s="480"/>
      <c r="AN218" s="480"/>
      <c r="AO218" s="480"/>
      <c r="AP218" s="480"/>
      <c r="AQ218" s="480"/>
      <c r="AR218" s="480"/>
      <c r="AS218" s="480"/>
      <c r="AT218" s="480"/>
      <c r="AU218" s="480"/>
      <c r="AV218" s="480"/>
      <c r="AW218" s="480"/>
      <c r="AX218" s="480"/>
      <c r="AY218" s="480"/>
      <c r="AZ218" s="480"/>
      <c r="BA218" s="480"/>
      <c r="BB218" s="480"/>
      <c r="BC218" s="480"/>
      <c r="BD218" s="480"/>
      <c r="BE218" s="480"/>
      <c r="BF218" s="480"/>
      <c r="BG218" s="480"/>
      <c r="BH218" s="480"/>
      <c r="BI218" s="480"/>
      <c r="BJ218" s="480"/>
      <c r="BK218" s="480"/>
      <c r="BL218" s="480"/>
      <c r="BM218" s="480"/>
      <c r="BN218" s="480"/>
      <c r="BO218" s="480"/>
      <c r="BP218" s="480"/>
      <c r="BQ218" s="480"/>
      <c r="BR218" s="480"/>
      <c r="BS218" s="480"/>
      <c r="BT218" s="480"/>
      <c r="BU218" s="480"/>
      <c r="BV218" s="480"/>
      <c r="BW218" s="480"/>
      <c r="BX218" s="480"/>
      <c r="BY218" s="480"/>
      <c r="BZ218" s="480"/>
      <c r="CA218" s="480"/>
      <c r="CB218" s="480"/>
      <c r="CC218" s="480"/>
      <c r="CD218" s="480"/>
      <c r="CE218" s="480"/>
    </row>
    <row r="219" spans="1:84" hidden="1">
      <c r="B219" s="484"/>
      <c r="C219" s="528"/>
      <c r="D219" s="529"/>
      <c r="E219" s="477"/>
      <c r="F219" s="473"/>
      <c r="G219" s="473"/>
      <c r="H219" s="473"/>
      <c r="I219" s="473"/>
      <c r="J219" s="473"/>
      <c r="K219" s="473"/>
      <c r="L219" s="473"/>
      <c r="M219" s="473"/>
      <c r="N219" s="473"/>
      <c r="O219" s="473"/>
      <c r="P219" s="480"/>
      <c r="Q219" s="494"/>
      <c r="R219" s="494"/>
      <c r="S219" s="494"/>
      <c r="T219" s="494"/>
      <c r="U219" s="494"/>
      <c r="V219" s="480"/>
      <c r="W219" s="480"/>
      <c r="X219" s="480"/>
      <c r="Y219" s="480"/>
      <c r="Z219" s="480"/>
      <c r="AA219" s="480"/>
      <c r="AB219" s="480"/>
      <c r="AC219" s="480"/>
      <c r="AD219" s="480"/>
      <c r="AE219" s="480"/>
      <c r="AF219" s="480"/>
      <c r="AG219" s="480"/>
      <c r="AH219" s="480"/>
      <c r="AI219" s="480"/>
      <c r="AJ219" s="480"/>
      <c r="AK219" s="480"/>
      <c r="AL219" s="480"/>
      <c r="AM219" s="480"/>
      <c r="AN219" s="480"/>
      <c r="AO219" s="480"/>
      <c r="AP219" s="480"/>
      <c r="AQ219" s="480"/>
      <c r="AR219" s="480"/>
      <c r="AS219" s="480"/>
      <c r="AT219" s="480"/>
      <c r="AU219" s="480"/>
      <c r="AV219" s="480"/>
      <c r="AW219" s="480"/>
      <c r="AX219" s="480"/>
      <c r="AY219" s="480"/>
      <c r="AZ219" s="480"/>
      <c r="BA219" s="480"/>
      <c r="BB219" s="480"/>
      <c r="BC219" s="480"/>
      <c r="BD219" s="480"/>
      <c r="BE219" s="480"/>
      <c r="BF219" s="480"/>
      <c r="BG219" s="480"/>
      <c r="BH219" s="480"/>
      <c r="BI219" s="480"/>
      <c r="BJ219" s="480"/>
      <c r="BK219" s="480"/>
      <c r="BL219" s="480"/>
      <c r="BM219" s="480"/>
      <c r="BN219" s="480"/>
      <c r="BO219" s="480"/>
      <c r="BP219" s="480"/>
      <c r="BQ219" s="480"/>
      <c r="BR219" s="480"/>
      <c r="BS219" s="480"/>
      <c r="BT219" s="480"/>
      <c r="BU219" s="480"/>
      <c r="BV219" s="480"/>
      <c r="BW219" s="480"/>
      <c r="BX219" s="480"/>
      <c r="BY219" s="480"/>
      <c r="BZ219" s="480"/>
      <c r="CA219" s="480"/>
      <c r="CB219" s="480"/>
      <c r="CC219" s="480"/>
      <c r="CD219" s="480"/>
      <c r="CE219" s="480"/>
    </row>
    <row r="220" spans="1:84" ht="33" hidden="1">
      <c r="A220" s="635">
        <v>6.7</v>
      </c>
      <c r="B220" s="657" t="s">
        <v>149</v>
      </c>
      <c r="C220" s="471"/>
      <c r="D220" s="493"/>
      <c r="E220" s="473"/>
      <c r="F220" s="471"/>
      <c r="G220" s="471"/>
      <c r="H220" s="471"/>
      <c r="I220" s="471"/>
      <c r="J220" s="471"/>
      <c r="K220" s="471"/>
      <c r="L220" s="471"/>
      <c r="M220" s="471"/>
      <c r="N220" s="471"/>
      <c r="O220" s="471"/>
      <c r="P220" s="494"/>
      <c r="Q220" s="494"/>
      <c r="R220" s="494"/>
      <c r="S220" s="494"/>
      <c r="T220" s="494"/>
      <c r="U220" s="494"/>
      <c r="V220" s="494"/>
      <c r="W220" s="494"/>
      <c r="X220" s="494"/>
      <c r="Y220" s="494"/>
      <c r="Z220" s="494"/>
      <c r="AA220" s="494"/>
      <c r="AB220" s="494"/>
      <c r="AC220" s="494"/>
      <c r="AD220" s="494"/>
      <c r="AE220" s="494"/>
      <c r="AF220" s="494"/>
      <c r="AG220" s="494"/>
      <c r="AH220" s="494"/>
      <c r="AI220" s="494"/>
      <c r="AJ220" s="494"/>
      <c r="AK220" s="494"/>
      <c r="AL220" s="494"/>
      <c r="AM220" s="494"/>
      <c r="AN220" s="494"/>
      <c r="AO220" s="494"/>
      <c r="AP220" s="494"/>
      <c r="AQ220" s="494"/>
      <c r="AR220" s="494"/>
      <c r="AS220" s="494"/>
      <c r="AT220" s="494"/>
      <c r="AU220" s="494"/>
      <c r="AV220" s="494"/>
      <c r="AW220" s="494"/>
      <c r="AX220" s="494"/>
      <c r="AY220" s="494"/>
      <c r="AZ220" s="494"/>
      <c r="BA220" s="494"/>
      <c r="BB220" s="494"/>
      <c r="BC220" s="494"/>
      <c r="BD220" s="494"/>
      <c r="BE220" s="494"/>
      <c r="BF220" s="494"/>
      <c r="BG220" s="494"/>
      <c r="BH220" s="494"/>
      <c r="BI220" s="494"/>
      <c r="BJ220" s="494"/>
      <c r="BK220" s="494"/>
      <c r="BL220" s="494"/>
      <c r="BM220" s="494"/>
      <c r="BN220" s="494"/>
      <c r="BO220" s="494"/>
      <c r="BP220" s="494"/>
      <c r="BQ220" s="494"/>
      <c r="BR220" s="494"/>
      <c r="BS220" s="494"/>
      <c r="BT220" s="494"/>
      <c r="BU220" s="494"/>
      <c r="BV220" s="494"/>
      <c r="BW220" s="494"/>
      <c r="BX220" s="494"/>
      <c r="BY220" s="494"/>
      <c r="BZ220" s="494"/>
      <c r="CA220" s="494"/>
      <c r="CB220" s="494"/>
      <c r="CC220" s="494"/>
      <c r="CD220" s="494"/>
      <c r="CE220" s="494"/>
    </row>
    <row r="221" spans="1:84" hidden="1">
      <c r="A221" s="546"/>
      <c r="B221" s="541"/>
      <c r="C221" s="471"/>
      <c r="D221" s="493"/>
      <c r="E221" s="473"/>
      <c r="F221" s="471"/>
      <c r="G221" s="471"/>
      <c r="H221" s="471"/>
      <c r="I221" s="471"/>
      <c r="J221" s="471"/>
      <c r="K221" s="471"/>
      <c r="L221" s="471"/>
      <c r="M221" s="471"/>
      <c r="N221" s="471"/>
      <c r="O221" s="471"/>
      <c r="P221" s="494"/>
      <c r="Q221" s="494"/>
      <c r="R221" s="494"/>
      <c r="S221" s="494"/>
      <c r="T221" s="494"/>
      <c r="U221" s="494"/>
      <c r="V221" s="494"/>
      <c r="W221" s="494"/>
      <c r="X221" s="494"/>
      <c r="Y221" s="494"/>
      <c r="Z221" s="494"/>
      <c r="AA221" s="494"/>
      <c r="AB221" s="494"/>
      <c r="AC221" s="494"/>
      <c r="AD221" s="494"/>
      <c r="AE221" s="494"/>
      <c r="AF221" s="494"/>
      <c r="AG221" s="494"/>
      <c r="AH221" s="494"/>
      <c r="AI221" s="494"/>
      <c r="AJ221" s="494"/>
      <c r="AK221" s="494"/>
      <c r="AL221" s="494"/>
      <c r="AM221" s="494"/>
      <c r="AN221" s="494"/>
      <c r="AO221" s="494"/>
      <c r="AP221" s="494"/>
      <c r="AQ221" s="494"/>
      <c r="AR221" s="494"/>
      <c r="AS221" s="494"/>
      <c r="AT221" s="494"/>
      <c r="AU221" s="494"/>
      <c r="AV221" s="494"/>
      <c r="AW221" s="494"/>
      <c r="AX221" s="494"/>
      <c r="AY221" s="494"/>
      <c r="AZ221" s="494"/>
      <c r="BA221" s="494"/>
      <c r="BB221" s="494"/>
      <c r="BC221" s="494"/>
      <c r="BD221" s="494"/>
      <c r="BE221" s="494"/>
      <c r="BF221" s="494"/>
      <c r="BG221" s="494"/>
      <c r="BH221" s="494"/>
      <c r="BI221" s="494"/>
      <c r="BJ221" s="494"/>
      <c r="BK221" s="494"/>
      <c r="BL221" s="494"/>
      <c r="BM221" s="494"/>
      <c r="BN221" s="494"/>
      <c r="BO221" s="494"/>
      <c r="BP221" s="494"/>
      <c r="BQ221" s="494"/>
      <c r="BR221" s="494"/>
      <c r="BS221" s="494"/>
      <c r="BT221" s="494"/>
      <c r="BU221" s="494"/>
      <c r="BV221" s="494"/>
      <c r="BW221" s="494"/>
      <c r="BX221" s="494"/>
      <c r="BY221" s="494"/>
      <c r="BZ221" s="494"/>
      <c r="CA221" s="494"/>
      <c r="CB221" s="494"/>
      <c r="CC221" s="494"/>
      <c r="CD221" s="494"/>
      <c r="CE221" s="494"/>
    </row>
    <row r="222" spans="1:84" ht="33" hidden="1">
      <c r="A222" s="546"/>
      <c r="B222" s="451" t="s">
        <v>163</v>
      </c>
      <c r="C222" s="627"/>
      <c r="D222" s="493"/>
      <c r="E222" s="473"/>
      <c r="F222" s="471"/>
      <c r="G222" s="471"/>
      <c r="H222" s="471"/>
      <c r="I222" s="471"/>
      <c r="J222" s="471"/>
      <c r="K222" s="471"/>
      <c r="L222" s="471"/>
      <c r="M222" s="471"/>
      <c r="N222" s="471"/>
      <c r="O222" s="471"/>
      <c r="P222" s="494"/>
      <c r="Q222" s="494"/>
      <c r="R222" s="494"/>
      <c r="S222" s="494"/>
      <c r="T222" s="494"/>
      <c r="U222" s="494"/>
      <c r="V222" s="494"/>
      <c r="W222" s="494"/>
      <c r="X222" s="494"/>
      <c r="Y222" s="494"/>
      <c r="Z222" s="494"/>
      <c r="AA222" s="494"/>
      <c r="AB222" s="494"/>
      <c r="AC222" s="494"/>
      <c r="AD222" s="494"/>
      <c r="AE222" s="494"/>
      <c r="AF222" s="494"/>
      <c r="AG222" s="494"/>
      <c r="AH222" s="494"/>
      <c r="AI222" s="494"/>
      <c r="AJ222" s="494"/>
      <c r="AK222" s="494"/>
      <c r="AL222" s="494"/>
      <c r="AM222" s="494"/>
      <c r="AN222" s="494"/>
      <c r="AO222" s="494"/>
      <c r="AP222" s="494"/>
      <c r="AQ222" s="494"/>
      <c r="AR222" s="494"/>
      <c r="AS222" s="494"/>
      <c r="AT222" s="494"/>
      <c r="AU222" s="494"/>
      <c r="AV222" s="494"/>
      <c r="AW222" s="494"/>
      <c r="AX222" s="494"/>
      <c r="AY222" s="494"/>
      <c r="AZ222" s="494"/>
      <c r="BA222" s="494"/>
      <c r="BB222" s="494"/>
      <c r="BC222" s="494"/>
      <c r="BD222" s="494"/>
      <c r="BE222" s="494"/>
      <c r="BF222" s="494"/>
      <c r="BG222" s="494"/>
      <c r="BH222" s="494"/>
      <c r="BI222" s="494"/>
      <c r="BJ222" s="494"/>
      <c r="BK222" s="494"/>
      <c r="BL222" s="494"/>
      <c r="BM222" s="494"/>
      <c r="BN222" s="494"/>
      <c r="BO222" s="494"/>
      <c r="BP222" s="494"/>
      <c r="BQ222" s="494"/>
      <c r="BR222" s="494"/>
      <c r="BS222" s="494"/>
      <c r="BT222" s="494"/>
      <c r="BU222" s="494"/>
      <c r="BV222" s="494"/>
      <c r="BW222" s="494"/>
      <c r="BX222" s="494"/>
      <c r="BY222" s="494"/>
      <c r="BZ222" s="494"/>
      <c r="CA222" s="494"/>
      <c r="CB222" s="494"/>
      <c r="CC222" s="494"/>
      <c r="CD222" s="494"/>
      <c r="CE222" s="494"/>
    </row>
    <row r="223" spans="1:84" hidden="1">
      <c r="A223" s="546"/>
      <c r="B223" s="451"/>
      <c r="C223" s="493"/>
      <c r="D223" s="493"/>
      <c r="E223" s="473"/>
      <c r="F223" s="471"/>
      <c r="G223" s="471"/>
      <c r="H223" s="471"/>
      <c r="I223" s="471"/>
      <c r="J223" s="471"/>
      <c r="K223" s="471"/>
      <c r="L223" s="471"/>
      <c r="M223" s="471"/>
      <c r="N223" s="471"/>
      <c r="O223" s="471"/>
      <c r="P223" s="494"/>
      <c r="Q223" s="494"/>
      <c r="R223" s="494"/>
      <c r="S223" s="494"/>
      <c r="T223" s="494"/>
      <c r="U223" s="494"/>
      <c r="V223" s="494"/>
      <c r="W223" s="494"/>
      <c r="X223" s="494"/>
      <c r="Y223" s="494"/>
      <c r="Z223" s="494"/>
      <c r="AA223" s="494"/>
      <c r="AB223" s="494"/>
      <c r="AC223" s="494"/>
      <c r="AD223" s="494"/>
      <c r="AE223" s="494"/>
      <c r="AF223" s="494"/>
      <c r="AG223" s="494"/>
      <c r="AH223" s="494"/>
      <c r="AI223" s="494"/>
      <c r="AJ223" s="494"/>
      <c r="AK223" s="494"/>
      <c r="AL223" s="494"/>
      <c r="AM223" s="494"/>
      <c r="AN223" s="494"/>
      <c r="AO223" s="494"/>
      <c r="AP223" s="494"/>
      <c r="AQ223" s="494"/>
      <c r="AR223" s="494"/>
      <c r="AS223" s="494"/>
      <c r="AT223" s="494"/>
      <c r="AU223" s="494"/>
      <c r="AV223" s="494"/>
      <c r="AW223" s="494"/>
      <c r="AX223" s="494"/>
      <c r="AY223" s="494"/>
      <c r="AZ223" s="494"/>
      <c r="BA223" s="494"/>
      <c r="BB223" s="494"/>
      <c r="BC223" s="494"/>
      <c r="BD223" s="494"/>
      <c r="BE223" s="494"/>
      <c r="BF223" s="494"/>
      <c r="BG223" s="494"/>
      <c r="BH223" s="494"/>
      <c r="BI223" s="494"/>
      <c r="BJ223" s="494"/>
      <c r="BK223" s="494"/>
      <c r="BL223" s="494"/>
      <c r="BM223" s="494"/>
      <c r="BN223" s="494"/>
      <c r="BO223" s="494"/>
      <c r="BP223" s="494"/>
      <c r="BQ223" s="494"/>
      <c r="BR223" s="494"/>
      <c r="BS223" s="494"/>
      <c r="BT223" s="494"/>
      <c r="BU223" s="494"/>
      <c r="BV223" s="494"/>
      <c r="BW223" s="494"/>
      <c r="BX223" s="494"/>
      <c r="BY223" s="494"/>
      <c r="BZ223" s="494"/>
      <c r="CA223" s="494"/>
      <c r="CB223" s="494"/>
      <c r="CC223" s="494"/>
      <c r="CD223" s="494"/>
      <c r="CE223" s="494"/>
    </row>
    <row r="224" spans="1:84" s="272" customFormat="1" hidden="1">
      <c r="A224" s="547"/>
      <c r="B224" s="495" t="s">
        <v>130</v>
      </c>
      <c r="C224" s="496"/>
      <c r="D224" s="497" t="s">
        <v>37</v>
      </c>
      <c r="E224" s="497" t="s">
        <v>38</v>
      </c>
      <c r="F224" s="477" t="s">
        <v>112</v>
      </c>
      <c r="G224" s="477"/>
      <c r="H224" s="471"/>
      <c r="I224" s="471"/>
      <c r="J224" s="471"/>
      <c r="K224" s="471"/>
      <c r="L224" s="471"/>
      <c r="M224" s="471"/>
      <c r="N224" s="471"/>
      <c r="O224" s="471"/>
      <c r="P224" s="480"/>
      <c r="Q224" s="480"/>
      <c r="R224" s="480"/>
      <c r="S224" s="480"/>
      <c r="T224" s="480"/>
      <c r="U224" s="480"/>
      <c r="V224" s="480"/>
      <c r="W224" s="480"/>
      <c r="X224" s="480"/>
      <c r="Y224" s="480"/>
      <c r="Z224" s="480"/>
      <c r="AA224" s="480"/>
      <c r="AB224" s="480"/>
      <c r="AC224" s="480"/>
      <c r="AD224" s="480"/>
      <c r="AE224" s="480"/>
      <c r="AF224" s="480"/>
      <c r="AG224" s="480"/>
      <c r="AH224" s="480"/>
      <c r="AI224" s="480"/>
      <c r="AJ224" s="480"/>
      <c r="AK224" s="480"/>
      <c r="AL224" s="480"/>
      <c r="AM224" s="480"/>
      <c r="AN224" s="480"/>
      <c r="AO224" s="480"/>
      <c r="AP224" s="480"/>
      <c r="AQ224" s="480"/>
      <c r="AR224" s="480"/>
      <c r="AS224" s="480"/>
      <c r="AT224" s="480"/>
      <c r="AU224" s="480"/>
      <c r="AV224" s="480"/>
      <c r="AW224" s="480"/>
      <c r="AX224" s="480"/>
      <c r="AY224" s="480"/>
      <c r="AZ224" s="480"/>
      <c r="BA224" s="480"/>
      <c r="BB224" s="480"/>
      <c r="BC224" s="480"/>
      <c r="BD224" s="480"/>
      <c r="BE224" s="480"/>
      <c r="BF224" s="480"/>
      <c r="BG224" s="480"/>
      <c r="BH224" s="480"/>
      <c r="BI224" s="480"/>
      <c r="BJ224" s="480"/>
      <c r="BK224" s="480"/>
      <c r="BL224" s="480"/>
      <c r="BM224" s="480"/>
      <c r="BN224" s="480"/>
      <c r="BO224" s="480"/>
      <c r="BP224" s="480"/>
      <c r="BQ224" s="480"/>
      <c r="BR224" s="480"/>
      <c r="BS224" s="480"/>
      <c r="BT224" s="480"/>
      <c r="BU224" s="480"/>
      <c r="BV224" s="480"/>
      <c r="BW224" s="480"/>
      <c r="BX224" s="480"/>
      <c r="BY224" s="480"/>
      <c r="BZ224" s="480"/>
      <c r="CA224" s="480"/>
      <c r="CB224" s="480"/>
      <c r="CC224" s="480"/>
      <c r="CD224" s="480"/>
      <c r="CE224" s="480"/>
    </row>
    <row r="225" spans="1:84" s="272" customFormat="1" ht="33" hidden="1">
      <c r="A225" s="547"/>
      <c r="B225" s="498" t="s">
        <v>131</v>
      </c>
      <c r="C225" s="476" t="s">
        <v>118</v>
      </c>
      <c r="D225" s="630"/>
      <c r="E225" s="630"/>
      <c r="F225" s="630"/>
      <c r="G225" s="477"/>
      <c r="H225" s="471"/>
      <c r="I225" s="471"/>
      <c r="J225" s="471"/>
      <c r="K225" s="471"/>
      <c r="L225" s="471"/>
      <c r="M225" s="471"/>
      <c r="N225" s="471"/>
      <c r="O225" s="471"/>
      <c r="P225" s="480"/>
      <c r="Q225" s="480"/>
      <c r="R225" s="480"/>
      <c r="S225" s="480"/>
      <c r="T225" s="480"/>
      <c r="U225" s="480"/>
      <c r="V225" s="480"/>
      <c r="W225" s="480"/>
      <c r="X225" s="480"/>
      <c r="Y225" s="480"/>
      <c r="Z225" s="480"/>
      <c r="AA225" s="480"/>
      <c r="AB225" s="480"/>
      <c r="AC225" s="480"/>
      <c r="AD225" s="480"/>
      <c r="AE225" s="480"/>
      <c r="AF225" s="480"/>
      <c r="AG225" s="480"/>
      <c r="AH225" s="480"/>
      <c r="AI225" s="480"/>
      <c r="AJ225" s="480"/>
      <c r="AK225" s="480"/>
      <c r="AL225" s="480"/>
      <c r="AM225" s="480"/>
      <c r="AN225" s="480"/>
      <c r="AO225" s="480"/>
      <c r="AP225" s="480"/>
      <c r="AQ225" s="480"/>
      <c r="AR225" s="480"/>
      <c r="AS225" s="480"/>
      <c r="AT225" s="480"/>
      <c r="AU225" s="480"/>
      <c r="AV225" s="480"/>
      <c r="AW225" s="480"/>
      <c r="AX225" s="480"/>
      <c r="AY225" s="480"/>
      <c r="AZ225" s="480"/>
      <c r="BA225" s="480"/>
      <c r="BB225" s="480"/>
      <c r="BC225" s="480"/>
      <c r="BD225" s="480"/>
      <c r="BE225" s="480"/>
      <c r="BF225" s="480"/>
      <c r="BG225" s="480"/>
      <c r="BH225" s="480"/>
      <c r="BI225" s="480"/>
      <c r="BJ225" s="480"/>
      <c r="BK225" s="480"/>
      <c r="BL225" s="480"/>
      <c r="BM225" s="480"/>
      <c r="BN225" s="480"/>
      <c r="BO225" s="480"/>
      <c r="BP225" s="480"/>
      <c r="BQ225" s="480"/>
      <c r="BR225" s="480"/>
      <c r="BS225" s="480"/>
      <c r="BT225" s="480"/>
      <c r="BU225" s="480"/>
      <c r="BV225" s="480"/>
      <c r="BW225" s="480"/>
      <c r="BX225" s="480"/>
      <c r="BY225" s="480"/>
      <c r="BZ225" s="480"/>
      <c r="CA225" s="480"/>
      <c r="CB225" s="480"/>
      <c r="CC225" s="480"/>
      <c r="CD225" s="480"/>
      <c r="CE225" s="480"/>
    </row>
    <row r="226" spans="1:84" s="272" customFormat="1" hidden="1">
      <c r="A226" s="547"/>
      <c r="B226" s="484"/>
      <c r="C226" s="499" t="s">
        <v>119</v>
      </c>
      <c r="D226" s="630"/>
      <c r="E226" s="630"/>
      <c r="F226" s="630"/>
      <c r="G226" s="477"/>
      <c r="H226" s="471"/>
      <c r="I226" s="471"/>
      <c r="J226" s="471"/>
      <c r="K226" s="471"/>
      <c r="L226" s="471"/>
      <c r="M226" s="471"/>
      <c r="N226" s="471"/>
      <c r="O226" s="471"/>
      <c r="P226" s="480"/>
      <c r="Q226" s="480"/>
      <c r="R226" s="480"/>
      <c r="S226" s="480"/>
      <c r="T226" s="480"/>
      <c r="U226" s="480"/>
      <c r="V226" s="480"/>
      <c r="W226" s="480"/>
      <c r="X226" s="480"/>
      <c r="Y226" s="480"/>
      <c r="Z226" s="480"/>
      <c r="AA226" s="480"/>
      <c r="AB226" s="480"/>
      <c r="AC226" s="480"/>
      <c r="AD226" s="480"/>
      <c r="AE226" s="480"/>
      <c r="AF226" s="480"/>
      <c r="AG226" s="480"/>
      <c r="AH226" s="480"/>
      <c r="AI226" s="480"/>
      <c r="AJ226" s="480"/>
      <c r="AK226" s="480"/>
      <c r="AL226" s="480"/>
      <c r="AM226" s="480"/>
      <c r="AN226" s="480"/>
      <c r="AO226" s="480"/>
      <c r="AP226" s="480"/>
      <c r="AQ226" s="480"/>
      <c r="AR226" s="480"/>
      <c r="AS226" s="480"/>
      <c r="AT226" s="480"/>
      <c r="AU226" s="480"/>
      <c r="AV226" s="480"/>
      <c r="AW226" s="480"/>
      <c r="AX226" s="480"/>
      <c r="AY226" s="480"/>
      <c r="AZ226" s="480"/>
      <c r="BA226" s="480"/>
      <c r="BB226" s="480"/>
      <c r="BC226" s="480"/>
      <c r="BD226" s="480"/>
      <c r="BE226" s="480"/>
      <c r="BF226" s="480"/>
      <c r="BG226" s="480"/>
      <c r="BH226" s="480"/>
      <c r="BI226" s="480"/>
      <c r="BJ226" s="480"/>
      <c r="BK226" s="480"/>
      <c r="BL226" s="480"/>
      <c r="BM226" s="480"/>
      <c r="BN226" s="480"/>
      <c r="BO226" s="480"/>
      <c r="BP226" s="480"/>
      <c r="BQ226" s="480"/>
      <c r="BR226" s="480"/>
      <c r="BS226" s="480"/>
      <c r="BT226" s="480"/>
      <c r="BU226" s="480"/>
      <c r="BV226" s="480"/>
      <c r="BW226" s="480"/>
      <c r="BX226" s="480"/>
      <c r="BY226" s="480"/>
      <c r="BZ226" s="480"/>
      <c r="CA226" s="480"/>
      <c r="CB226" s="480"/>
      <c r="CC226" s="480"/>
      <c r="CD226" s="480"/>
      <c r="CE226" s="480"/>
    </row>
    <row r="227" spans="1:84" s="272" customFormat="1" hidden="1">
      <c r="A227" s="547"/>
      <c r="B227" s="500" t="s">
        <v>132</v>
      </c>
      <c r="C227" s="501"/>
      <c r="D227" s="502" t="s">
        <v>133</v>
      </c>
      <c r="E227" s="502" t="s">
        <v>134</v>
      </c>
      <c r="F227" s="502" t="s">
        <v>135</v>
      </c>
      <c r="G227" s="503" t="s">
        <v>136</v>
      </c>
      <c r="H227" s="471"/>
      <c r="I227" s="471"/>
      <c r="J227" s="471"/>
      <c r="K227" s="471"/>
      <c r="L227" s="471"/>
      <c r="M227" s="471"/>
      <c r="N227" s="471"/>
      <c r="O227" s="471"/>
      <c r="P227" s="480"/>
      <c r="Q227" s="480"/>
      <c r="R227" s="480"/>
      <c r="S227" s="480"/>
      <c r="T227" s="480"/>
      <c r="U227" s="480"/>
      <c r="V227" s="480"/>
      <c r="W227" s="480"/>
      <c r="X227" s="480"/>
      <c r="Y227" s="480"/>
      <c r="Z227" s="480"/>
      <c r="AA227" s="480"/>
      <c r="AB227" s="480"/>
      <c r="AC227" s="480"/>
      <c r="AD227" s="480"/>
      <c r="AE227" s="480"/>
      <c r="AF227" s="480"/>
      <c r="AG227" s="480"/>
      <c r="AH227" s="480"/>
      <c r="AI227" s="480"/>
      <c r="AJ227" s="480"/>
      <c r="AK227" s="480"/>
      <c r="AL227" s="480"/>
      <c r="AM227" s="480"/>
      <c r="AN227" s="480"/>
      <c r="AO227" s="480"/>
      <c r="AP227" s="480"/>
      <c r="AQ227" s="480"/>
      <c r="AR227" s="480"/>
      <c r="AS227" s="480"/>
      <c r="AT227" s="480"/>
      <c r="AU227" s="480"/>
      <c r="AV227" s="480"/>
      <c r="AW227" s="480"/>
      <c r="AX227" s="480"/>
      <c r="AY227" s="480"/>
      <c r="AZ227" s="480"/>
      <c r="BA227" s="480"/>
      <c r="BB227" s="480"/>
      <c r="BC227" s="480"/>
      <c r="BD227" s="480"/>
      <c r="BE227" s="480"/>
      <c r="BF227" s="480"/>
      <c r="BG227" s="480"/>
      <c r="BH227" s="480"/>
      <c r="BI227" s="480"/>
      <c r="BJ227" s="480"/>
      <c r="BK227" s="480"/>
      <c r="BL227" s="480"/>
      <c r="BM227" s="480"/>
      <c r="BN227" s="480"/>
      <c r="BO227" s="480"/>
      <c r="BP227" s="480"/>
      <c r="BQ227" s="480"/>
      <c r="BR227" s="480"/>
      <c r="BS227" s="480"/>
      <c r="BT227" s="480"/>
      <c r="BU227" s="480"/>
      <c r="BV227" s="480"/>
      <c r="BW227" s="480"/>
      <c r="BX227" s="480"/>
      <c r="BY227" s="480"/>
      <c r="BZ227" s="480"/>
      <c r="CA227" s="480"/>
      <c r="CB227" s="480"/>
      <c r="CC227" s="480"/>
      <c r="CD227" s="480"/>
      <c r="CE227" s="480"/>
    </row>
    <row r="228" spans="1:84" s="272" customFormat="1" ht="49.5" hidden="1">
      <c r="A228" s="547"/>
      <c r="B228" s="477"/>
      <c r="C228" s="504" t="s">
        <v>137</v>
      </c>
      <c r="D228" s="630"/>
      <c r="E228" s="630"/>
      <c r="F228" s="630"/>
      <c r="G228" s="630"/>
      <c r="H228" s="471"/>
      <c r="I228" s="471"/>
      <c r="J228" s="471"/>
      <c r="K228" s="471"/>
      <c r="L228" s="471"/>
      <c r="M228" s="471"/>
      <c r="N228" s="471"/>
      <c r="O228" s="471"/>
      <c r="P228" s="480"/>
      <c r="Q228" s="480"/>
      <c r="R228" s="480"/>
      <c r="S228" s="480"/>
      <c r="T228" s="480"/>
      <c r="U228" s="480"/>
      <c r="V228" s="480"/>
      <c r="W228" s="480"/>
      <c r="X228" s="480"/>
      <c r="Y228" s="480"/>
      <c r="Z228" s="480"/>
      <c r="AA228" s="480"/>
      <c r="AB228" s="480"/>
      <c r="AC228" s="480"/>
      <c r="AD228" s="480"/>
      <c r="AE228" s="480"/>
      <c r="AF228" s="480"/>
      <c r="AG228" s="480"/>
      <c r="AH228" s="480"/>
      <c r="AI228" s="480"/>
      <c r="AJ228" s="480"/>
      <c r="AK228" s="480"/>
      <c r="AL228" s="480"/>
      <c r="AM228" s="480"/>
      <c r="AN228" s="480"/>
      <c r="AO228" s="480"/>
      <c r="AP228" s="480"/>
      <c r="AQ228" s="480"/>
      <c r="AR228" s="480"/>
      <c r="AS228" s="480"/>
      <c r="AT228" s="480"/>
      <c r="AU228" s="480"/>
      <c r="AV228" s="480"/>
      <c r="AW228" s="480"/>
      <c r="AX228" s="480"/>
      <c r="AY228" s="480"/>
      <c r="AZ228" s="480"/>
      <c r="BA228" s="480"/>
      <c r="BB228" s="480"/>
      <c r="BC228" s="480"/>
      <c r="BD228" s="480"/>
      <c r="BE228" s="480"/>
      <c r="BF228" s="480"/>
      <c r="BG228" s="480"/>
      <c r="BH228" s="480"/>
      <c r="BI228" s="480"/>
      <c r="BJ228" s="480"/>
      <c r="BK228" s="480"/>
      <c r="BL228" s="480"/>
      <c r="BM228" s="480"/>
      <c r="BN228" s="480"/>
      <c r="BO228" s="480"/>
      <c r="BP228" s="480"/>
      <c r="BQ228" s="480"/>
      <c r="BR228" s="480"/>
      <c r="BS228" s="480"/>
      <c r="BT228" s="480"/>
      <c r="BU228" s="480"/>
      <c r="BV228" s="480"/>
      <c r="BW228" s="480"/>
      <c r="BX228" s="480"/>
      <c r="BY228" s="480"/>
      <c r="BZ228" s="480"/>
      <c r="CA228" s="480"/>
      <c r="CB228" s="480"/>
      <c r="CC228" s="480"/>
      <c r="CD228" s="480"/>
      <c r="CE228" s="480"/>
    </row>
    <row r="229" spans="1:84" s="272" customFormat="1" hidden="1">
      <c r="A229" s="547"/>
      <c r="B229" s="485"/>
      <c r="C229" s="505"/>
      <c r="D229" s="630"/>
      <c r="E229" s="630"/>
      <c r="F229" s="630"/>
      <c r="G229" s="630"/>
      <c r="H229" s="471"/>
      <c r="I229" s="471"/>
      <c r="J229" s="471"/>
      <c r="K229" s="471"/>
      <c r="L229" s="471"/>
      <c r="M229" s="471"/>
      <c r="N229" s="471"/>
      <c r="O229" s="471"/>
      <c r="P229" s="480"/>
      <c r="Q229" s="480"/>
      <c r="R229" s="480"/>
      <c r="S229" s="480"/>
      <c r="T229" s="480"/>
      <c r="U229" s="480"/>
      <c r="V229" s="480"/>
      <c r="W229" s="480"/>
      <c r="X229" s="480"/>
      <c r="Y229" s="480"/>
      <c r="Z229" s="480"/>
      <c r="AA229" s="480"/>
      <c r="AB229" s="480"/>
      <c r="AC229" s="480"/>
      <c r="AD229" s="480"/>
      <c r="AE229" s="480"/>
      <c r="AF229" s="480"/>
      <c r="AG229" s="480"/>
      <c r="AH229" s="480"/>
      <c r="AI229" s="480"/>
      <c r="AJ229" s="480"/>
      <c r="AK229" s="480"/>
      <c r="AL229" s="480"/>
      <c r="AM229" s="480"/>
      <c r="AN229" s="480"/>
      <c r="AO229" s="480"/>
      <c r="AP229" s="480"/>
      <c r="AQ229" s="480"/>
      <c r="AR229" s="480"/>
      <c r="AS229" s="480"/>
      <c r="AT229" s="480"/>
      <c r="AU229" s="480"/>
      <c r="AV229" s="480"/>
      <c r="AW229" s="480"/>
      <c r="AX229" s="480"/>
      <c r="AY229" s="480"/>
      <c r="AZ229" s="480"/>
      <c r="BA229" s="480"/>
      <c r="BB229" s="480"/>
      <c r="BC229" s="480"/>
      <c r="BD229" s="480"/>
      <c r="BE229" s="480"/>
      <c r="BF229" s="480"/>
      <c r="BG229" s="480"/>
      <c r="BH229" s="480"/>
      <c r="BI229" s="480"/>
      <c r="BJ229" s="480"/>
      <c r="BK229" s="480"/>
      <c r="BL229" s="480"/>
      <c r="BM229" s="480"/>
      <c r="BN229" s="480"/>
      <c r="BO229" s="480"/>
      <c r="BP229" s="480"/>
      <c r="BQ229" s="480"/>
      <c r="BR229" s="480"/>
      <c r="BS229" s="480"/>
      <c r="BT229" s="480"/>
      <c r="BU229" s="480"/>
      <c r="BV229" s="480"/>
      <c r="BW229" s="480"/>
      <c r="BX229" s="480"/>
      <c r="BY229" s="480"/>
      <c r="BZ229" s="480"/>
      <c r="CA229" s="480"/>
      <c r="CB229" s="480"/>
      <c r="CC229" s="480"/>
      <c r="CD229" s="480"/>
      <c r="CE229" s="480"/>
    </row>
    <row r="230" spans="1:84" s="272" customFormat="1" hidden="1">
      <c r="A230" s="547"/>
      <c r="B230" s="484"/>
      <c r="C230" s="473"/>
      <c r="D230" s="473"/>
      <c r="E230" s="477"/>
      <c r="F230" s="477"/>
      <c r="G230" s="477"/>
      <c r="H230" s="471"/>
      <c r="I230" s="471"/>
      <c r="J230" s="471"/>
      <c r="K230" s="471"/>
      <c r="L230" s="471"/>
      <c r="M230" s="471"/>
      <c r="N230" s="471"/>
      <c r="O230" s="471"/>
      <c r="P230" s="480"/>
      <c r="Q230" s="480"/>
      <c r="R230" s="480"/>
      <c r="S230" s="480"/>
      <c r="T230" s="480"/>
      <c r="U230" s="480"/>
      <c r="V230" s="480"/>
      <c r="W230" s="480"/>
      <c r="X230" s="480"/>
      <c r="Y230" s="480"/>
      <c r="Z230" s="480"/>
      <c r="AA230" s="480"/>
      <c r="AB230" s="480"/>
      <c r="AC230" s="480"/>
      <c r="AD230" s="480"/>
      <c r="AE230" s="480"/>
      <c r="AF230" s="480"/>
      <c r="AG230" s="480"/>
      <c r="AH230" s="480"/>
      <c r="AI230" s="480"/>
      <c r="AJ230" s="480"/>
      <c r="AK230" s="480"/>
      <c r="AL230" s="480"/>
      <c r="AM230" s="480"/>
      <c r="AN230" s="480"/>
      <c r="AO230" s="480"/>
      <c r="AP230" s="480"/>
      <c r="AQ230" s="480"/>
      <c r="AR230" s="480"/>
      <c r="AS230" s="480"/>
      <c r="AT230" s="480"/>
      <c r="AU230" s="480"/>
      <c r="AV230" s="480"/>
      <c r="AW230" s="480"/>
      <c r="AX230" s="480"/>
      <c r="AY230" s="480"/>
      <c r="AZ230" s="480"/>
      <c r="BA230" s="480"/>
      <c r="BB230" s="480"/>
      <c r="BC230" s="480"/>
      <c r="BD230" s="480"/>
      <c r="BE230" s="480"/>
      <c r="BF230" s="480"/>
      <c r="BG230" s="480"/>
      <c r="BH230" s="480"/>
      <c r="BI230" s="480"/>
      <c r="BJ230" s="480"/>
      <c r="BK230" s="480"/>
      <c r="BL230" s="480"/>
      <c r="BM230" s="480"/>
      <c r="BN230" s="480"/>
      <c r="BO230" s="480"/>
      <c r="BP230" s="480"/>
      <c r="BQ230" s="480"/>
      <c r="BR230" s="480"/>
      <c r="BS230" s="480"/>
      <c r="BT230" s="480"/>
      <c r="BU230" s="480"/>
      <c r="BV230" s="480"/>
      <c r="BW230" s="480"/>
      <c r="BX230" s="480"/>
      <c r="BY230" s="480"/>
      <c r="BZ230" s="480"/>
      <c r="CA230" s="480"/>
      <c r="CB230" s="480"/>
      <c r="CC230" s="480"/>
      <c r="CD230" s="480"/>
      <c r="CE230" s="480"/>
    </row>
    <row r="231" spans="1:84" s="272" customFormat="1" hidden="1">
      <c r="A231" s="547"/>
      <c r="B231" s="495" t="s">
        <v>138</v>
      </c>
      <c r="C231" s="473"/>
      <c r="D231" s="473"/>
      <c r="E231" s="477"/>
      <c r="F231" s="477"/>
      <c r="G231" s="477"/>
      <c r="H231" s="471"/>
      <c r="I231" s="471"/>
      <c r="J231" s="471"/>
      <c r="K231" s="471"/>
      <c r="L231" s="471"/>
      <c r="M231" s="471"/>
      <c r="N231" s="471"/>
      <c r="O231" s="471"/>
      <c r="P231" s="480"/>
      <c r="Q231" s="480"/>
      <c r="R231" s="480"/>
      <c r="S231" s="480"/>
      <c r="T231" s="480"/>
      <c r="U231" s="480"/>
      <c r="V231" s="480"/>
      <c r="W231" s="480"/>
      <c r="X231" s="480"/>
      <c r="Y231" s="480"/>
      <c r="Z231" s="480"/>
      <c r="AA231" s="480"/>
      <c r="AB231" s="480"/>
      <c r="AC231" s="480"/>
      <c r="AD231" s="480"/>
      <c r="AE231" s="480"/>
      <c r="AF231" s="480"/>
      <c r="AG231" s="480"/>
      <c r="AH231" s="480"/>
      <c r="AI231" s="480"/>
      <c r="AJ231" s="480"/>
      <c r="AK231" s="480"/>
      <c r="AL231" s="480"/>
      <c r="AM231" s="480"/>
      <c r="AN231" s="480"/>
      <c r="AO231" s="480"/>
      <c r="AP231" s="480"/>
      <c r="AQ231" s="480"/>
      <c r="AR231" s="480"/>
      <c r="AS231" s="480"/>
      <c r="AT231" s="480"/>
      <c r="AU231" s="480"/>
      <c r="AV231" s="480"/>
      <c r="AW231" s="480"/>
      <c r="AX231" s="480"/>
      <c r="AY231" s="480"/>
      <c r="AZ231" s="480"/>
      <c r="BA231" s="480"/>
      <c r="BB231" s="480"/>
      <c r="BC231" s="480"/>
      <c r="BD231" s="480"/>
      <c r="BE231" s="480"/>
      <c r="BF231" s="480"/>
      <c r="BG231" s="480"/>
      <c r="BH231" s="480"/>
      <c r="BI231" s="480"/>
      <c r="BJ231" s="480"/>
      <c r="BK231" s="480"/>
      <c r="BL231" s="480"/>
      <c r="BM231" s="480"/>
      <c r="BN231" s="480"/>
      <c r="BO231" s="480"/>
      <c r="BP231" s="480"/>
      <c r="BQ231" s="480"/>
      <c r="BR231" s="480"/>
      <c r="BS231" s="480"/>
      <c r="BT231" s="480"/>
      <c r="BU231" s="480"/>
      <c r="BV231" s="480"/>
      <c r="BW231" s="480"/>
      <c r="BX231" s="480"/>
      <c r="BY231" s="480"/>
      <c r="BZ231" s="480"/>
      <c r="CA231" s="480"/>
      <c r="CB231" s="480"/>
      <c r="CC231" s="480"/>
      <c r="CD231" s="480"/>
      <c r="CE231" s="480"/>
    </row>
    <row r="232" spans="1:84" s="272" customFormat="1" hidden="1">
      <c r="A232" s="547"/>
      <c r="B232" s="484"/>
      <c r="C232" s="496" t="s">
        <v>62</v>
      </c>
      <c r="D232" s="636"/>
      <c r="E232" s="485"/>
      <c r="F232" s="485"/>
      <c r="G232" s="471"/>
      <c r="H232" s="471"/>
      <c r="I232" s="471"/>
      <c r="J232" s="471"/>
      <c r="K232" s="471"/>
      <c r="L232" s="471"/>
      <c r="M232" s="471"/>
      <c r="N232" s="471"/>
      <c r="O232" s="471"/>
      <c r="P232" s="480"/>
      <c r="Q232" s="480"/>
      <c r="R232" s="480"/>
      <c r="S232" s="480"/>
      <c r="T232" s="480"/>
      <c r="U232" s="480"/>
      <c r="V232" s="480"/>
      <c r="W232" s="480"/>
      <c r="X232" s="480"/>
      <c r="Y232" s="480"/>
      <c r="Z232" s="480"/>
      <c r="AA232" s="480"/>
      <c r="AB232" s="480"/>
      <c r="AC232" s="480"/>
      <c r="AD232" s="480"/>
      <c r="AE232" s="480"/>
      <c r="AF232" s="480"/>
      <c r="AG232" s="480"/>
      <c r="AH232" s="480"/>
      <c r="AI232" s="480"/>
      <c r="AJ232" s="480"/>
      <c r="AK232" s="480"/>
      <c r="AL232" s="480"/>
      <c r="AM232" s="480"/>
      <c r="AN232" s="480"/>
      <c r="AO232" s="480"/>
      <c r="AP232" s="480"/>
      <c r="AQ232" s="480"/>
      <c r="AR232" s="480"/>
      <c r="AS232" s="480"/>
      <c r="AT232" s="480"/>
      <c r="AU232" s="480"/>
      <c r="AV232" s="480"/>
      <c r="AW232" s="480"/>
      <c r="AX232" s="480"/>
      <c r="AY232" s="480"/>
      <c r="AZ232" s="480"/>
      <c r="BA232" s="480"/>
      <c r="BB232" s="480"/>
      <c r="BC232" s="480"/>
      <c r="BD232" s="480"/>
      <c r="BE232" s="480"/>
      <c r="BF232" s="480"/>
      <c r="BG232" s="480"/>
      <c r="BH232" s="480"/>
      <c r="BI232" s="480"/>
      <c r="BJ232" s="480"/>
      <c r="BK232" s="480"/>
      <c r="BL232" s="480"/>
      <c r="BM232" s="480"/>
      <c r="BN232" s="480"/>
      <c r="BO232" s="480"/>
      <c r="BP232" s="480"/>
      <c r="BQ232" s="480"/>
      <c r="BR232" s="480"/>
      <c r="BS232" s="480"/>
      <c r="BT232" s="480"/>
      <c r="BU232" s="480"/>
      <c r="BV232" s="480"/>
      <c r="BW232" s="480"/>
      <c r="BX232" s="480"/>
      <c r="BY232" s="480"/>
      <c r="BZ232" s="480"/>
      <c r="CA232" s="480"/>
      <c r="CB232" s="480"/>
      <c r="CC232" s="480"/>
      <c r="CD232" s="480"/>
      <c r="CE232" s="480"/>
    </row>
    <row r="233" spans="1:84" s="272" customFormat="1" hidden="1">
      <c r="A233" s="547"/>
      <c r="B233" s="506"/>
      <c r="C233" s="507" t="s">
        <v>2341</v>
      </c>
      <c r="D233" s="636"/>
      <c r="E233" s="508"/>
      <c r="F233" s="508"/>
      <c r="G233" s="508"/>
      <c r="H233" s="471"/>
      <c r="I233" s="471"/>
      <c r="J233" s="471"/>
      <c r="K233" s="471"/>
      <c r="L233" s="471"/>
      <c r="M233" s="471"/>
      <c r="N233" s="471"/>
      <c r="O233" s="471"/>
      <c r="P233" s="480"/>
      <c r="Q233" s="480"/>
      <c r="R233" s="480"/>
      <c r="S233" s="480"/>
      <c r="T233" s="480"/>
      <c r="U233" s="480"/>
      <c r="V233" s="480"/>
      <c r="W233" s="480"/>
      <c r="X233" s="480"/>
      <c r="Y233" s="480"/>
      <c r="Z233" s="480"/>
      <c r="AA233" s="480"/>
      <c r="AB233" s="480"/>
      <c r="AC233" s="480"/>
      <c r="AD233" s="480"/>
      <c r="AE233" s="480"/>
      <c r="AF233" s="480"/>
      <c r="AG233" s="480"/>
      <c r="AH233" s="480"/>
      <c r="AI233" s="480"/>
      <c r="AJ233" s="480"/>
      <c r="AK233" s="480"/>
      <c r="AL233" s="480"/>
      <c r="AM233" s="480"/>
      <c r="AN233" s="480"/>
      <c r="AO233" s="480"/>
      <c r="AP233" s="480"/>
      <c r="AQ233" s="480"/>
      <c r="AR233" s="480"/>
      <c r="AS233" s="480"/>
      <c r="AT233" s="480"/>
      <c r="AU233" s="480"/>
      <c r="AV233" s="480"/>
      <c r="AW233" s="480"/>
      <c r="AX233" s="480"/>
      <c r="AY233" s="480"/>
      <c r="AZ233" s="480"/>
      <c r="BA233" s="480"/>
      <c r="BB233" s="480"/>
      <c r="BC233" s="480"/>
      <c r="BD233" s="480"/>
      <c r="BE233" s="480"/>
      <c r="BF233" s="480"/>
      <c r="BG233" s="480"/>
      <c r="BH233" s="480"/>
      <c r="BI233" s="480"/>
      <c r="BJ233" s="480"/>
      <c r="BK233" s="480"/>
      <c r="BL233" s="480"/>
      <c r="BM233" s="480"/>
      <c r="BN233" s="480"/>
      <c r="BO233" s="480"/>
      <c r="BP233" s="480"/>
      <c r="BQ233" s="480"/>
      <c r="BR233" s="480"/>
      <c r="BS233" s="480"/>
      <c r="BT233" s="480"/>
      <c r="BU233" s="480"/>
      <c r="BV233" s="480"/>
      <c r="BW233" s="480"/>
      <c r="BX233" s="480"/>
      <c r="BY233" s="480"/>
      <c r="BZ233" s="480"/>
      <c r="CA233" s="480"/>
      <c r="CB233" s="480"/>
      <c r="CC233" s="480"/>
      <c r="CD233" s="480"/>
      <c r="CE233" s="480"/>
    </row>
    <row r="234" spans="1:84" s="272" customFormat="1" hidden="1">
      <c r="A234" s="547"/>
      <c r="B234" s="506"/>
      <c r="C234" s="509" t="s">
        <v>72</v>
      </c>
      <c r="D234" s="630"/>
      <c r="E234" s="471"/>
      <c r="F234" s="471"/>
      <c r="G234" s="471"/>
      <c r="H234" s="471"/>
      <c r="I234" s="471"/>
      <c r="J234" s="471"/>
      <c r="K234" s="471"/>
      <c r="L234" s="471"/>
      <c r="M234" s="471"/>
      <c r="N234" s="471"/>
      <c r="O234" s="471"/>
      <c r="P234" s="480"/>
      <c r="Q234" s="480"/>
      <c r="R234" s="480"/>
      <c r="S234" s="480"/>
      <c r="T234" s="480"/>
      <c r="U234" s="480"/>
      <c r="V234" s="480"/>
      <c r="W234" s="480"/>
      <c r="X234" s="480"/>
      <c r="Y234" s="480"/>
      <c r="Z234" s="480"/>
      <c r="AA234" s="480"/>
      <c r="AB234" s="480"/>
      <c r="AC234" s="480"/>
      <c r="AD234" s="480"/>
      <c r="AE234" s="480"/>
      <c r="AF234" s="480"/>
      <c r="AG234" s="480"/>
      <c r="AH234" s="480"/>
      <c r="AI234" s="480"/>
      <c r="AJ234" s="480"/>
      <c r="AK234" s="480"/>
      <c r="AL234" s="480"/>
      <c r="AM234" s="480"/>
      <c r="AN234" s="480"/>
      <c r="AO234" s="480"/>
      <c r="AP234" s="480"/>
      <c r="AQ234" s="480"/>
      <c r="AR234" s="480"/>
      <c r="AS234" s="480"/>
      <c r="AT234" s="480"/>
      <c r="AU234" s="480"/>
      <c r="AV234" s="480"/>
      <c r="AW234" s="480"/>
      <c r="AX234" s="480"/>
      <c r="AY234" s="480"/>
      <c r="AZ234" s="480"/>
      <c r="BA234" s="480"/>
      <c r="BB234" s="480"/>
      <c r="BC234" s="480"/>
      <c r="BD234" s="480"/>
      <c r="BE234" s="480"/>
      <c r="BF234" s="480"/>
      <c r="BG234" s="480"/>
      <c r="BH234" s="480"/>
      <c r="BI234" s="480"/>
      <c r="BJ234" s="480"/>
      <c r="BK234" s="480"/>
      <c r="BL234" s="480"/>
      <c r="BM234" s="480"/>
      <c r="BN234" s="480"/>
      <c r="BO234" s="480"/>
      <c r="BP234" s="480"/>
      <c r="BQ234" s="480"/>
      <c r="BR234" s="480"/>
      <c r="BS234" s="480"/>
      <c r="BT234" s="480"/>
      <c r="BU234" s="480"/>
      <c r="BV234" s="480"/>
      <c r="BW234" s="480"/>
      <c r="BX234" s="480"/>
      <c r="BY234" s="480"/>
      <c r="BZ234" s="480"/>
      <c r="CA234" s="480"/>
      <c r="CB234" s="480"/>
      <c r="CC234" s="480"/>
      <c r="CD234" s="480"/>
      <c r="CE234" s="480"/>
    </row>
    <row r="235" spans="1:84" s="272" customFormat="1" hidden="1">
      <c r="A235" s="550"/>
      <c r="B235" s="484"/>
      <c r="C235" s="477"/>
      <c r="D235" s="484"/>
      <c r="E235" s="473"/>
      <c r="F235" s="473"/>
      <c r="G235" s="473"/>
      <c r="H235" s="471"/>
      <c r="I235" s="471"/>
      <c r="J235" s="471"/>
      <c r="K235" s="471"/>
      <c r="L235" s="471"/>
      <c r="M235" s="471"/>
      <c r="N235" s="471"/>
      <c r="O235" s="471"/>
      <c r="P235" s="480"/>
      <c r="Q235" s="480"/>
      <c r="R235" s="480"/>
      <c r="S235" s="480"/>
      <c r="T235" s="480"/>
      <c r="U235" s="480"/>
      <c r="V235" s="480"/>
      <c r="W235" s="480"/>
      <c r="X235" s="480"/>
      <c r="Y235" s="480"/>
      <c r="Z235" s="480"/>
      <c r="AA235" s="480"/>
      <c r="AB235" s="480"/>
      <c r="AC235" s="480"/>
      <c r="AD235" s="480"/>
      <c r="AE235" s="480"/>
      <c r="AF235" s="480"/>
      <c r="AG235" s="480"/>
      <c r="AH235" s="480"/>
      <c r="AI235" s="480"/>
      <c r="AJ235" s="480"/>
      <c r="AK235" s="480"/>
      <c r="AL235" s="480"/>
      <c r="AM235" s="480"/>
      <c r="AN235" s="480"/>
      <c r="AO235" s="480"/>
      <c r="AP235" s="480"/>
      <c r="AQ235" s="480"/>
      <c r="AR235" s="480"/>
      <c r="AS235" s="480"/>
      <c r="AT235" s="480"/>
      <c r="AU235" s="480"/>
      <c r="AV235" s="480"/>
      <c r="AW235" s="480"/>
      <c r="AX235" s="480"/>
      <c r="AY235" s="480"/>
      <c r="AZ235" s="480"/>
      <c r="BA235" s="480"/>
      <c r="BB235" s="480"/>
      <c r="BC235" s="480"/>
      <c r="BD235" s="480"/>
      <c r="BE235" s="480"/>
      <c r="BF235" s="480"/>
      <c r="BG235" s="480"/>
      <c r="BH235" s="480"/>
      <c r="BI235" s="480"/>
      <c r="BJ235" s="480"/>
      <c r="BK235" s="480"/>
      <c r="BL235" s="480"/>
      <c r="BM235" s="480"/>
      <c r="BN235" s="480"/>
      <c r="BO235" s="480"/>
      <c r="BP235" s="480"/>
      <c r="BQ235" s="480"/>
      <c r="BR235" s="480"/>
      <c r="BS235" s="480"/>
      <c r="BT235" s="480"/>
      <c r="BU235" s="480"/>
      <c r="BV235" s="480"/>
      <c r="BW235" s="480"/>
      <c r="BX235" s="480"/>
      <c r="BY235" s="480"/>
      <c r="BZ235" s="480"/>
      <c r="CA235" s="480"/>
      <c r="CB235" s="480"/>
      <c r="CC235" s="480"/>
      <c r="CD235" s="480"/>
      <c r="CE235" s="480"/>
    </row>
    <row r="236" spans="1:84" s="272" customFormat="1" hidden="1">
      <c r="A236" s="443"/>
      <c r="B236" s="510" t="s">
        <v>218</v>
      </c>
      <c r="C236" s="510" t="s">
        <v>219</v>
      </c>
      <c r="D236" s="510" t="s">
        <v>155</v>
      </c>
      <c r="E236" s="510" t="s">
        <v>72</v>
      </c>
      <c r="R236" s="511"/>
      <c r="S236" s="512"/>
      <c r="T236" s="512"/>
      <c r="U236" s="512"/>
      <c r="V236" s="480"/>
      <c r="W236" s="480"/>
      <c r="X236" s="480"/>
      <c r="Y236" s="480"/>
      <c r="Z236" s="480"/>
      <c r="AA236" s="480"/>
      <c r="AB236" s="480"/>
      <c r="AC236" s="480"/>
      <c r="AD236" s="480"/>
      <c r="AE236" s="480"/>
      <c r="AF236" s="480"/>
      <c r="AG236" s="480"/>
      <c r="AH236" s="480"/>
      <c r="AI236" s="480"/>
      <c r="AJ236" s="480"/>
      <c r="AK236" s="480"/>
      <c r="AL236" s="480"/>
      <c r="AM236" s="480"/>
      <c r="AN236" s="480"/>
      <c r="AO236" s="480"/>
      <c r="AP236" s="480"/>
      <c r="AQ236" s="480"/>
      <c r="AR236" s="480"/>
      <c r="AS236" s="480"/>
      <c r="AT236" s="480"/>
      <c r="AU236" s="480"/>
      <c r="AV236" s="480"/>
      <c r="AW236" s="480"/>
      <c r="AX236" s="480"/>
      <c r="AY236" s="480"/>
      <c r="AZ236" s="480"/>
      <c r="BA236" s="480"/>
      <c r="BB236" s="480"/>
      <c r="BC236" s="480"/>
      <c r="BD236" s="480"/>
      <c r="BE236" s="480"/>
      <c r="BF236" s="480"/>
      <c r="BG236" s="480"/>
      <c r="BH236" s="480"/>
      <c r="BI236" s="480"/>
      <c r="BJ236" s="480"/>
      <c r="BK236" s="480"/>
      <c r="BL236" s="480"/>
      <c r="BM236" s="480"/>
      <c r="BN236" s="480"/>
      <c r="BO236" s="480"/>
      <c r="BP236" s="480"/>
      <c r="BQ236" s="480"/>
      <c r="BR236" s="480"/>
      <c r="BS236" s="480"/>
      <c r="BT236" s="480"/>
      <c r="BU236" s="480"/>
      <c r="BV236" s="480"/>
      <c r="BW236" s="480"/>
      <c r="BX236" s="480"/>
      <c r="BY236" s="480"/>
      <c r="BZ236" s="480"/>
      <c r="CA236" s="480"/>
      <c r="CB236" s="480"/>
      <c r="CC236" s="480"/>
      <c r="CD236" s="480"/>
      <c r="CE236" s="480"/>
    </row>
    <row r="237" spans="1:84" s="272" customFormat="1" ht="49.5" hidden="1">
      <c r="A237" s="443"/>
      <c r="B237" s="513" t="s">
        <v>216</v>
      </c>
      <c r="C237" s="637"/>
      <c r="D237" s="638"/>
      <c r="E237" s="638"/>
      <c r="R237" s="511"/>
      <c r="S237" s="512"/>
      <c r="T237" s="512"/>
      <c r="U237" s="512"/>
      <c r="V237" s="480"/>
      <c r="W237" s="480"/>
      <c r="X237" s="480"/>
      <c r="Y237" s="480"/>
      <c r="Z237" s="480"/>
      <c r="AA237" s="480"/>
      <c r="AB237" s="480"/>
      <c r="AC237" s="480"/>
      <c r="AD237" s="480"/>
      <c r="AE237" s="480"/>
      <c r="AF237" s="480"/>
      <c r="AG237" s="480"/>
      <c r="AH237" s="480"/>
      <c r="AI237" s="480"/>
      <c r="AJ237" s="480"/>
      <c r="AK237" s="480"/>
      <c r="AL237" s="480"/>
      <c r="AM237" s="480"/>
      <c r="AN237" s="480"/>
      <c r="AO237" s="480"/>
      <c r="AP237" s="480"/>
      <c r="AQ237" s="480"/>
      <c r="AR237" s="480"/>
      <c r="AS237" s="480"/>
      <c r="AT237" s="480"/>
      <c r="AU237" s="480"/>
      <c r="AV237" s="480"/>
      <c r="AW237" s="480"/>
      <c r="AX237" s="480"/>
      <c r="AY237" s="480"/>
      <c r="AZ237" s="480"/>
      <c r="BA237" s="480"/>
      <c r="BB237" s="480"/>
      <c r="BC237" s="480"/>
      <c r="BD237" s="480"/>
      <c r="BE237" s="480"/>
      <c r="BF237" s="480"/>
      <c r="BG237" s="480"/>
      <c r="BH237" s="480"/>
      <c r="BI237" s="480"/>
      <c r="BJ237" s="480"/>
      <c r="BK237" s="480"/>
      <c r="BL237" s="480"/>
      <c r="BM237" s="480"/>
      <c r="BN237" s="480"/>
      <c r="BO237" s="480"/>
      <c r="BP237" s="480"/>
      <c r="BQ237" s="480"/>
      <c r="BR237" s="480"/>
      <c r="BS237" s="480"/>
      <c r="BT237" s="480"/>
      <c r="BU237" s="480"/>
      <c r="BV237" s="480"/>
      <c r="BW237" s="480"/>
      <c r="BX237" s="480"/>
      <c r="BY237" s="480"/>
      <c r="BZ237" s="480"/>
      <c r="CA237" s="480"/>
      <c r="CB237" s="480"/>
      <c r="CC237" s="480"/>
      <c r="CD237" s="480"/>
      <c r="CE237" s="480"/>
    </row>
    <row r="238" spans="1:84" s="272" customFormat="1" ht="20.25" hidden="1">
      <c r="A238" s="443"/>
      <c r="B238" s="272" t="s">
        <v>217</v>
      </c>
      <c r="C238" s="637"/>
      <c r="D238" s="638"/>
      <c r="E238" s="638"/>
      <c r="F238" s="515"/>
      <c r="G238" s="515"/>
      <c r="H238" s="516"/>
      <c r="I238" s="516"/>
      <c r="J238" s="516"/>
      <c r="K238" s="516"/>
      <c r="L238" s="516"/>
      <c r="M238" s="516"/>
      <c r="N238" s="516"/>
      <c r="O238" s="516"/>
      <c r="P238" s="473"/>
      <c r="Q238" s="480"/>
      <c r="R238" s="480"/>
      <c r="S238" s="480"/>
      <c r="T238" s="480"/>
      <c r="U238" s="480"/>
      <c r="V238" s="480"/>
      <c r="W238" s="480"/>
      <c r="X238" s="480"/>
      <c r="Y238" s="480"/>
      <c r="Z238" s="480"/>
      <c r="AA238" s="480"/>
      <c r="AB238" s="480"/>
      <c r="AC238" s="480"/>
      <c r="AD238" s="480"/>
      <c r="AE238" s="480"/>
      <c r="AF238" s="480"/>
      <c r="AG238" s="480"/>
      <c r="AH238" s="480"/>
      <c r="AI238" s="480"/>
      <c r="AJ238" s="480"/>
      <c r="AK238" s="480"/>
      <c r="AL238" s="480"/>
      <c r="AM238" s="480"/>
      <c r="AN238" s="480"/>
      <c r="AO238" s="480"/>
      <c r="AP238" s="480"/>
      <c r="AQ238" s="480"/>
      <c r="AR238" s="480"/>
      <c r="AS238" s="480"/>
      <c r="AT238" s="480"/>
      <c r="AU238" s="480"/>
      <c r="AV238" s="480"/>
      <c r="AW238" s="480"/>
      <c r="AX238" s="480"/>
      <c r="AY238" s="480"/>
      <c r="AZ238" s="480"/>
      <c r="BA238" s="480"/>
      <c r="BB238" s="480"/>
      <c r="BC238" s="480"/>
      <c r="BD238" s="480"/>
      <c r="BE238" s="480"/>
      <c r="BF238" s="480"/>
      <c r="BG238" s="480"/>
      <c r="BH238" s="480"/>
      <c r="BI238" s="480"/>
      <c r="BJ238" s="480"/>
      <c r="BK238" s="480"/>
      <c r="BL238" s="480"/>
      <c r="BM238" s="480"/>
      <c r="BN238" s="480"/>
      <c r="BO238" s="480"/>
      <c r="BP238" s="480"/>
      <c r="BQ238" s="480"/>
      <c r="BR238" s="480"/>
      <c r="BS238" s="480"/>
      <c r="BT238" s="480"/>
      <c r="BU238" s="480"/>
      <c r="BV238" s="480"/>
      <c r="BW238" s="480"/>
      <c r="BX238" s="480"/>
      <c r="BY238" s="480"/>
      <c r="BZ238" s="480"/>
      <c r="CA238" s="480"/>
      <c r="CB238" s="480"/>
      <c r="CC238" s="480"/>
      <c r="CD238" s="480"/>
      <c r="CE238" s="480"/>
      <c r="CF238" s="480"/>
    </row>
    <row r="239" spans="1:84" s="272" customFormat="1" ht="20.25" hidden="1">
      <c r="A239" s="443"/>
      <c r="C239" s="637"/>
      <c r="D239" s="638"/>
      <c r="E239" s="638"/>
      <c r="F239" s="515"/>
      <c r="G239" s="515"/>
      <c r="H239" s="516"/>
      <c r="I239" s="516"/>
      <c r="J239" s="516"/>
      <c r="K239" s="516"/>
      <c r="L239" s="516"/>
      <c r="M239" s="516"/>
      <c r="N239" s="516"/>
      <c r="O239" s="516"/>
      <c r="P239" s="473"/>
      <c r="Q239" s="480"/>
      <c r="R239" s="480"/>
      <c r="S239" s="480"/>
      <c r="T239" s="480"/>
      <c r="U239" s="480"/>
      <c r="V239" s="480"/>
      <c r="W239" s="480"/>
      <c r="X239" s="480"/>
      <c r="Y239" s="480"/>
      <c r="Z239" s="480"/>
      <c r="AA239" s="480"/>
      <c r="AB239" s="480"/>
      <c r="AC239" s="480"/>
      <c r="AD239" s="480"/>
      <c r="AE239" s="480"/>
      <c r="AF239" s="480"/>
      <c r="AG239" s="480"/>
      <c r="AH239" s="480"/>
      <c r="AI239" s="480"/>
      <c r="AJ239" s="480"/>
      <c r="AK239" s="480"/>
      <c r="AL239" s="480"/>
      <c r="AM239" s="480"/>
      <c r="AN239" s="480"/>
      <c r="AO239" s="480"/>
      <c r="AP239" s="480"/>
      <c r="AQ239" s="480"/>
      <c r="AR239" s="480"/>
      <c r="AS239" s="480"/>
      <c r="AT239" s="480"/>
      <c r="AU239" s="480"/>
      <c r="AV239" s="480"/>
      <c r="AW239" s="480"/>
      <c r="AX239" s="480"/>
      <c r="AY239" s="480"/>
      <c r="AZ239" s="480"/>
      <c r="BA239" s="480"/>
      <c r="BB239" s="480"/>
      <c r="BC239" s="480"/>
      <c r="BD239" s="480"/>
      <c r="BE239" s="480"/>
      <c r="BF239" s="480"/>
      <c r="BG239" s="480"/>
      <c r="BH239" s="480"/>
      <c r="BI239" s="480"/>
      <c r="BJ239" s="480"/>
      <c r="BK239" s="480"/>
      <c r="BL239" s="480"/>
      <c r="BM239" s="480"/>
      <c r="BN239" s="480"/>
      <c r="BO239" s="480"/>
      <c r="BP239" s="480"/>
      <c r="BQ239" s="480"/>
      <c r="BR239" s="480"/>
      <c r="BS239" s="480"/>
      <c r="BT239" s="480"/>
      <c r="BU239" s="480"/>
      <c r="BV239" s="480"/>
      <c r="BW239" s="480"/>
      <c r="BX239" s="480"/>
      <c r="BY239" s="480"/>
      <c r="BZ239" s="480"/>
      <c r="CA239" s="480"/>
      <c r="CB239" s="480"/>
      <c r="CC239" s="480"/>
      <c r="CD239" s="480"/>
      <c r="CE239" s="480"/>
      <c r="CF239" s="480"/>
    </row>
    <row r="240" spans="1:84" s="272" customFormat="1" ht="20.25" hidden="1">
      <c r="A240" s="443"/>
      <c r="C240" s="637"/>
      <c r="D240" s="638"/>
      <c r="E240" s="638"/>
      <c r="F240" s="515"/>
      <c r="G240" s="515"/>
      <c r="H240" s="516"/>
      <c r="I240" s="516"/>
      <c r="J240" s="516"/>
      <c r="K240" s="516"/>
      <c r="L240" s="516"/>
      <c r="M240" s="516"/>
      <c r="N240" s="516"/>
      <c r="O240" s="516"/>
      <c r="P240" s="473"/>
      <c r="Q240" s="480"/>
      <c r="R240" s="480"/>
      <c r="S240" s="480"/>
      <c r="T240" s="480"/>
      <c r="U240" s="480"/>
      <c r="V240" s="480"/>
      <c r="W240" s="480"/>
      <c r="X240" s="480"/>
      <c r="Y240" s="480"/>
      <c r="Z240" s="480"/>
      <c r="AA240" s="480"/>
      <c r="AB240" s="480"/>
      <c r="AC240" s="480"/>
      <c r="AD240" s="480"/>
      <c r="AE240" s="480"/>
      <c r="AF240" s="480"/>
      <c r="AG240" s="480"/>
      <c r="AH240" s="480"/>
      <c r="AI240" s="480"/>
      <c r="AJ240" s="480"/>
      <c r="AK240" s="480"/>
      <c r="AL240" s="480"/>
      <c r="AM240" s="480"/>
      <c r="AN240" s="480"/>
      <c r="AO240" s="480"/>
      <c r="AP240" s="480"/>
      <c r="AQ240" s="480"/>
      <c r="AR240" s="480"/>
      <c r="AS240" s="480"/>
      <c r="AT240" s="480"/>
      <c r="AU240" s="480"/>
      <c r="AV240" s="480"/>
      <c r="AW240" s="480"/>
      <c r="AX240" s="480"/>
      <c r="AY240" s="480"/>
      <c r="AZ240" s="480"/>
      <c r="BA240" s="480"/>
      <c r="BB240" s="480"/>
      <c r="BC240" s="480"/>
      <c r="BD240" s="480"/>
      <c r="BE240" s="480"/>
      <c r="BF240" s="480"/>
      <c r="BG240" s="480"/>
      <c r="BH240" s="480"/>
      <c r="BI240" s="480"/>
      <c r="BJ240" s="480"/>
      <c r="BK240" s="480"/>
      <c r="BL240" s="480"/>
      <c r="BM240" s="480"/>
      <c r="BN240" s="480"/>
      <c r="BO240" s="480"/>
      <c r="BP240" s="480"/>
      <c r="BQ240" s="480"/>
      <c r="BR240" s="480"/>
      <c r="BS240" s="480"/>
      <c r="BT240" s="480"/>
      <c r="BU240" s="480"/>
      <c r="BV240" s="480"/>
      <c r="BW240" s="480"/>
      <c r="BX240" s="480"/>
      <c r="BY240" s="480"/>
      <c r="BZ240" s="480"/>
      <c r="CA240" s="480"/>
      <c r="CB240" s="480"/>
      <c r="CC240" s="480"/>
      <c r="CD240" s="480"/>
      <c r="CE240" s="480"/>
      <c r="CF240" s="480"/>
    </row>
    <row r="241" spans="1:84" s="272" customFormat="1" ht="20.25" hidden="1">
      <c r="A241" s="443"/>
      <c r="C241" s="637"/>
      <c r="D241" s="638"/>
      <c r="E241" s="638"/>
      <c r="F241" s="515"/>
      <c r="G241" s="515"/>
      <c r="H241" s="516"/>
      <c r="I241" s="516"/>
      <c r="J241" s="516"/>
      <c r="K241" s="516"/>
      <c r="L241" s="516"/>
      <c r="M241" s="516"/>
      <c r="N241" s="516"/>
      <c r="O241" s="516"/>
      <c r="P241" s="473"/>
      <c r="Q241" s="480"/>
      <c r="R241" s="480"/>
      <c r="S241" s="480"/>
      <c r="T241" s="480"/>
      <c r="U241" s="480"/>
      <c r="V241" s="480"/>
      <c r="W241" s="480"/>
      <c r="X241" s="480"/>
      <c r="Y241" s="480"/>
      <c r="Z241" s="480"/>
      <c r="AA241" s="480"/>
      <c r="AB241" s="480"/>
      <c r="AC241" s="480"/>
      <c r="AD241" s="480"/>
      <c r="AE241" s="480"/>
      <c r="AF241" s="480"/>
      <c r="AG241" s="480"/>
      <c r="AH241" s="480"/>
      <c r="AI241" s="480"/>
      <c r="AJ241" s="480"/>
      <c r="AK241" s="480"/>
      <c r="AL241" s="480"/>
      <c r="AM241" s="480"/>
      <c r="AN241" s="480"/>
      <c r="AO241" s="480"/>
      <c r="AP241" s="480"/>
      <c r="AQ241" s="480"/>
      <c r="AR241" s="480"/>
      <c r="AS241" s="480"/>
      <c r="AT241" s="480"/>
      <c r="AU241" s="480"/>
      <c r="AV241" s="480"/>
      <c r="AW241" s="480"/>
      <c r="AX241" s="480"/>
      <c r="AY241" s="480"/>
      <c r="AZ241" s="480"/>
      <c r="BA241" s="480"/>
      <c r="BB241" s="480"/>
      <c r="BC241" s="480"/>
      <c r="BD241" s="480"/>
      <c r="BE241" s="480"/>
      <c r="BF241" s="480"/>
      <c r="BG241" s="480"/>
      <c r="BH241" s="480"/>
      <c r="BI241" s="480"/>
      <c r="BJ241" s="480"/>
      <c r="BK241" s="480"/>
      <c r="BL241" s="480"/>
      <c r="BM241" s="480"/>
      <c r="BN241" s="480"/>
      <c r="BO241" s="480"/>
      <c r="BP241" s="480"/>
      <c r="BQ241" s="480"/>
      <c r="BR241" s="480"/>
      <c r="BS241" s="480"/>
      <c r="BT241" s="480"/>
      <c r="BU241" s="480"/>
      <c r="BV241" s="480"/>
      <c r="BW241" s="480"/>
      <c r="BX241" s="480"/>
      <c r="BY241" s="480"/>
      <c r="BZ241" s="480"/>
      <c r="CA241" s="480"/>
      <c r="CB241" s="480"/>
      <c r="CC241" s="480"/>
      <c r="CD241" s="480"/>
      <c r="CE241" s="480"/>
      <c r="CF241" s="480"/>
    </row>
    <row r="242" spans="1:84" s="272" customFormat="1" ht="20.25" hidden="1">
      <c r="A242" s="443"/>
      <c r="C242" s="637"/>
      <c r="D242" s="638"/>
      <c r="E242" s="638"/>
      <c r="F242" s="515"/>
      <c r="G242" s="515"/>
      <c r="H242" s="516"/>
      <c r="I242" s="516"/>
      <c r="J242" s="516"/>
      <c r="K242" s="516"/>
      <c r="L242" s="516"/>
      <c r="M242" s="516"/>
      <c r="N242" s="516"/>
      <c r="O242" s="516"/>
      <c r="P242" s="473"/>
      <c r="Q242" s="480"/>
      <c r="R242" s="480"/>
      <c r="S242" s="480"/>
      <c r="T242" s="480"/>
      <c r="U242" s="480"/>
      <c r="V242" s="480"/>
      <c r="W242" s="480"/>
      <c r="X242" s="480"/>
      <c r="Y242" s="480"/>
      <c r="Z242" s="480"/>
      <c r="AA242" s="480"/>
      <c r="AB242" s="480"/>
      <c r="AC242" s="480"/>
      <c r="AD242" s="480"/>
      <c r="AE242" s="480"/>
      <c r="AF242" s="480"/>
      <c r="AG242" s="480"/>
      <c r="AH242" s="480"/>
      <c r="AI242" s="480"/>
      <c r="AJ242" s="480"/>
      <c r="AK242" s="480"/>
      <c r="AL242" s="480"/>
      <c r="AM242" s="480"/>
      <c r="AN242" s="480"/>
      <c r="AO242" s="480"/>
      <c r="AP242" s="480"/>
      <c r="AQ242" s="480"/>
      <c r="AR242" s="480"/>
      <c r="AS242" s="480"/>
      <c r="AT242" s="480"/>
      <c r="AU242" s="480"/>
      <c r="AV242" s="480"/>
      <c r="AW242" s="480"/>
      <c r="AX242" s="480"/>
      <c r="AY242" s="480"/>
      <c r="AZ242" s="480"/>
      <c r="BA242" s="480"/>
      <c r="BB242" s="480"/>
      <c r="BC242" s="480"/>
      <c r="BD242" s="480"/>
      <c r="BE242" s="480"/>
      <c r="BF242" s="480"/>
      <c r="BG242" s="480"/>
      <c r="BH242" s="480"/>
      <c r="BI242" s="480"/>
      <c r="BJ242" s="480"/>
      <c r="BK242" s="480"/>
      <c r="BL242" s="480"/>
      <c r="BM242" s="480"/>
      <c r="BN242" s="480"/>
      <c r="BO242" s="480"/>
      <c r="BP242" s="480"/>
      <c r="BQ242" s="480"/>
      <c r="BR242" s="480"/>
      <c r="BS242" s="480"/>
      <c r="BT242" s="480"/>
      <c r="BU242" s="480"/>
      <c r="BV242" s="480"/>
      <c r="BW242" s="480"/>
      <c r="BX242" s="480"/>
      <c r="BY242" s="480"/>
      <c r="BZ242" s="480"/>
      <c r="CA242" s="480"/>
      <c r="CB242" s="480"/>
      <c r="CC242" s="480"/>
      <c r="CD242" s="480"/>
      <c r="CE242" s="480"/>
      <c r="CF242" s="480"/>
    </row>
    <row r="243" spans="1:84" s="272" customFormat="1" ht="20.25" hidden="1">
      <c r="A243" s="443"/>
      <c r="C243" s="517" t="s">
        <v>157</v>
      </c>
      <c r="D243" s="639">
        <f>SUM(D237:D242)</f>
        <v>0</v>
      </c>
      <c r="E243" s="517"/>
      <c r="F243" s="515"/>
      <c r="G243" s="515"/>
      <c r="H243" s="516"/>
      <c r="I243" s="516"/>
      <c r="J243" s="516"/>
      <c r="K243" s="516"/>
      <c r="L243" s="516"/>
      <c r="M243" s="516"/>
      <c r="N243" s="516"/>
      <c r="O243" s="516"/>
      <c r="P243" s="473"/>
      <c r="Q243" s="480"/>
      <c r="R243" s="480"/>
      <c r="S243" s="480"/>
      <c r="T243" s="480"/>
      <c r="U243" s="480"/>
      <c r="V243" s="480"/>
      <c r="W243" s="480"/>
      <c r="X243" s="480"/>
      <c r="Y243" s="480"/>
      <c r="Z243" s="480"/>
      <c r="AA243" s="480"/>
      <c r="AB243" s="480"/>
      <c r="AC243" s="480"/>
      <c r="AD243" s="480"/>
      <c r="AE243" s="480"/>
      <c r="AF243" s="480"/>
      <c r="AG243" s="480"/>
      <c r="AH243" s="480"/>
      <c r="AI243" s="480"/>
      <c r="AJ243" s="480"/>
      <c r="AK243" s="480"/>
      <c r="AL243" s="480"/>
      <c r="AM243" s="480"/>
      <c r="AN243" s="480"/>
      <c r="AO243" s="480"/>
      <c r="AP243" s="480"/>
      <c r="AQ243" s="480"/>
      <c r="AR243" s="480"/>
      <c r="AS243" s="480"/>
      <c r="AT243" s="480"/>
      <c r="AU243" s="480"/>
      <c r="AV243" s="480"/>
      <c r="AW243" s="480"/>
      <c r="AX243" s="480"/>
      <c r="AY243" s="480"/>
      <c r="AZ243" s="480"/>
      <c r="BA243" s="480"/>
      <c r="BB243" s="480"/>
      <c r="BC243" s="480"/>
      <c r="BD243" s="480"/>
      <c r="BE243" s="480"/>
      <c r="BF243" s="480"/>
      <c r="BG243" s="480"/>
      <c r="BH243" s="480"/>
      <c r="BI243" s="480"/>
      <c r="BJ243" s="480"/>
      <c r="BK243" s="480"/>
      <c r="BL243" s="480"/>
      <c r="BM243" s="480"/>
      <c r="BN243" s="480"/>
      <c r="BO243" s="480"/>
      <c r="BP243" s="480"/>
      <c r="BQ243" s="480"/>
      <c r="BR243" s="480"/>
      <c r="BS243" s="480"/>
      <c r="BT243" s="480"/>
      <c r="BU243" s="480"/>
      <c r="BV243" s="480"/>
      <c r="BW243" s="480"/>
      <c r="BX243" s="480"/>
      <c r="BY243" s="480"/>
      <c r="BZ243" s="480"/>
      <c r="CA243" s="480"/>
      <c r="CB243" s="480"/>
      <c r="CC243" s="480"/>
      <c r="CD243" s="480"/>
      <c r="CE243" s="480"/>
      <c r="CF243" s="480"/>
    </row>
    <row r="244" spans="1:84" s="272" customFormat="1" ht="21" hidden="1" thickBot="1">
      <c r="A244" s="547"/>
      <c r="C244" s="517"/>
      <c r="D244" s="517"/>
      <c r="E244" s="517"/>
      <c r="F244" s="515"/>
      <c r="G244" s="515"/>
      <c r="H244" s="516"/>
      <c r="I244" s="516"/>
      <c r="J244" s="516"/>
      <c r="K244" s="516"/>
      <c r="L244" s="516"/>
      <c r="M244" s="516"/>
      <c r="N244" s="516"/>
      <c r="O244" s="516"/>
      <c r="P244" s="480"/>
      <c r="Q244" s="512"/>
      <c r="R244" s="511"/>
      <c r="S244" s="512"/>
      <c r="T244" s="512"/>
      <c r="U244" s="512"/>
      <c r="V244" s="480"/>
      <c r="W244" s="480"/>
      <c r="X244" s="480"/>
      <c r="Y244" s="480"/>
      <c r="Z244" s="480"/>
      <c r="AA244" s="480"/>
      <c r="AB244" s="480"/>
      <c r="AC244" s="480"/>
      <c r="AD244" s="480"/>
      <c r="AE244" s="480"/>
      <c r="AF244" s="480"/>
      <c r="AG244" s="480"/>
      <c r="AH244" s="480"/>
      <c r="AI244" s="480"/>
      <c r="AJ244" s="480"/>
      <c r="AK244" s="480"/>
      <c r="AL244" s="480"/>
      <c r="AM244" s="480"/>
      <c r="AN244" s="480"/>
      <c r="AO244" s="480"/>
      <c r="AP244" s="480"/>
      <c r="AQ244" s="480"/>
      <c r="AR244" s="480"/>
      <c r="AS244" s="480"/>
      <c r="AT244" s="480"/>
      <c r="AU244" s="480"/>
      <c r="AV244" s="480"/>
      <c r="AW244" s="480"/>
      <c r="AX244" s="480"/>
      <c r="AY244" s="480"/>
      <c r="AZ244" s="480"/>
      <c r="BA244" s="480"/>
      <c r="BB244" s="480"/>
      <c r="BC244" s="480"/>
      <c r="BD244" s="480"/>
      <c r="BE244" s="480"/>
      <c r="BF244" s="480"/>
      <c r="BG244" s="480"/>
      <c r="BH244" s="480"/>
      <c r="BI244" s="480"/>
      <c r="BJ244" s="480"/>
      <c r="BK244" s="480"/>
      <c r="BL244" s="480"/>
      <c r="BM244" s="480"/>
      <c r="BN244" s="480"/>
      <c r="BO244" s="480"/>
      <c r="BP244" s="480"/>
      <c r="BQ244" s="480"/>
      <c r="BR244" s="480"/>
      <c r="BS244" s="480"/>
      <c r="BT244" s="480"/>
      <c r="BU244" s="480"/>
      <c r="BV244" s="480"/>
      <c r="BW244" s="480"/>
      <c r="BX244" s="480"/>
      <c r="BY244" s="480"/>
      <c r="BZ244" s="480"/>
      <c r="CA244" s="480"/>
      <c r="CB244" s="480"/>
      <c r="CC244" s="480"/>
      <c r="CD244" s="480"/>
      <c r="CE244" s="480"/>
    </row>
    <row r="245" spans="1:84" s="272" customFormat="1" ht="33" hidden="1">
      <c r="A245" s="547"/>
      <c r="B245" s="518" t="s">
        <v>139</v>
      </c>
      <c r="C245" s="519"/>
      <c r="D245" s="520" t="s">
        <v>140</v>
      </c>
      <c r="E245" s="521" t="s">
        <v>141</v>
      </c>
      <c r="F245" s="522" t="s">
        <v>142</v>
      </c>
      <c r="G245" s="523" t="s">
        <v>143</v>
      </c>
      <c r="H245" s="768" t="s">
        <v>144</v>
      </c>
      <c r="I245" s="524"/>
      <c r="J245" s="524"/>
      <c r="K245" s="524"/>
      <c r="L245" s="524"/>
      <c r="M245" s="524"/>
      <c r="N245" s="524"/>
      <c r="O245" s="524"/>
      <c r="P245" s="480"/>
      <c r="Q245" s="512"/>
      <c r="R245" s="511"/>
      <c r="S245" s="512"/>
      <c r="T245" s="512"/>
      <c r="U245" s="512"/>
      <c r="V245" s="480"/>
      <c r="W245" s="480"/>
      <c r="X245" s="480"/>
      <c r="Y245" s="480"/>
      <c r="Z245" s="480"/>
      <c r="AA245" s="480"/>
      <c r="AB245" s="480"/>
      <c r="AC245" s="480"/>
      <c r="AD245" s="480"/>
      <c r="AE245" s="480"/>
      <c r="AF245" s="480"/>
      <c r="AG245" s="480"/>
      <c r="AH245" s="480"/>
      <c r="AI245" s="480"/>
      <c r="AJ245" s="480"/>
      <c r="AK245" s="480"/>
      <c r="AL245" s="480"/>
      <c r="AM245" s="480"/>
      <c r="AN245" s="480"/>
      <c r="AO245" s="480"/>
      <c r="AP245" s="480"/>
      <c r="AQ245" s="480"/>
      <c r="AR245" s="480"/>
      <c r="AS245" s="480"/>
      <c r="AT245" s="480"/>
      <c r="AU245" s="480"/>
      <c r="AV245" s="480"/>
      <c r="AW245" s="480"/>
      <c r="AX245" s="480"/>
      <c r="AY245" s="480"/>
      <c r="AZ245" s="480"/>
      <c r="BA245" s="480"/>
      <c r="BB245" s="480"/>
      <c r="BC245" s="480"/>
      <c r="BD245" s="480"/>
      <c r="BE245" s="480"/>
      <c r="BF245" s="480"/>
      <c r="BG245" s="480"/>
      <c r="BH245" s="480"/>
      <c r="BI245" s="480"/>
      <c r="BJ245" s="480"/>
      <c r="BK245" s="480"/>
      <c r="BL245" s="480"/>
      <c r="BM245" s="480"/>
      <c r="BN245" s="480"/>
      <c r="BO245" s="480"/>
      <c r="BP245" s="480"/>
      <c r="BQ245" s="480"/>
      <c r="BR245" s="480"/>
      <c r="BS245" s="480"/>
      <c r="BT245" s="480"/>
      <c r="BU245" s="480"/>
      <c r="BV245" s="480"/>
      <c r="BW245" s="480"/>
      <c r="BX245" s="480"/>
      <c r="BY245" s="480"/>
      <c r="BZ245" s="480"/>
      <c r="CA245" s="480"/>
      <c r="CB245" s="480"/>
      <c r="CC245" s="480"/>
      <c r="CD245" s="480"/>
      <c r="CE245" s="480"/>
    </row>
    <row r="246" spans="1:84" s="272" customFormat="1" ht="33" hidden="1">
      <c r="A246" s="547"/>
      <c r="C246" s="525" t="s">
        <v>2131</v>
      </c>
      <c r="D246" s="640">
        <f>IF(D243=0,0,קבועים!B79)</f>
        <v>0</v>
      </c>
      <c r="E246" s="641" t="str">
        <f>IF($E$53&lt;&gt;0,$E$53,0)</f>
        <v>תא זה יעודכן אוטומטית עם מילוי סעיפים 2.1, 2.2</v>
      </c>
      <c r="F246" s="642" t="e">
        <f>IF(E246=0,0,-1*(1-D246/E246))</f>
        <v>#VALUE!</v>
      </c>
      <c r="G246" s="643"/>
      <c r="H246" s="768"/>
      <c r="I246" s="524"/>
      <c r="J246" s="524"/>
      <c r="K246" s="524"/>
      <c r="L246" s="524"/>
      <c r="M246" s="524"/>
      <c r="N246" s="524"/>
      <c r="O246" s="524"/>
      <c r="P246" s="480"/>
      <c r="Q246" s="511"/>
      <c r="R246" s="511"/>
      <c r="S246" s="511"/>
      <c r="T246" s="511"/>
      <c r="U246" s="511"/>
      <c r="V246" s="480"/>
      <c r="W246" s="480"/>
      <c r="X246" s="480"/>
      <c r="Y246" s="480"/>
      <c r="Z246" s="480"/>
      <c r="AA246" s="480"/>
      <c r="AB246" s="480"/>
      <c r="AC246" s="480"/>
      <c r="AD246" s="480"/>
      <c r="AE246" s="480"/>
      <c r="AF246" s="480"/>
      <c r="AG246" s="480"/>
      <c r="AH246" s="480"/>
      <c r="AI246" s="480"/>
      <c r="AJ246" s="480"/>
      <c r="AK246" s="480"/>
      <c r="AL246" s="480"/>
      <c r="AM246" s="480"/>
      <c r="AN246" s="480"/>
      <c r="AO246" s="480"/>
      <c r="AP246" s="480"/>
      <c r="AQ246" s="480"/>
      <c r="AR246" s="480"/>
      <c r="AS246" s="480"/>
      <c r="AT246" s="480"/>
      <c r="AU246" s="480"/>
      <c r="AV246" s="480"/>
      <c r="AW246" s="480"/>
      <c r="AX246" s="480"/>
      <c r="AY246" s="480"/>
      <c r="AZ246" s="480"/>
      <c r="BA246" s="480"/>
      <c r="BB246" s="480"/>
      <c r="BC246" s="480"/>
      <c r="BD246" s="480"/>
      <c r="BE246" s="480"/>
      <c r="BF246" s="480"/>
      <c r="BG246" s="480"/>
      <c r="BH246" s="480"/>
      <c r="BI246" s="480"/>
      <c r="BJ246" s="480"/>
      <c r="BK246" s="480"/>
      <c r="BL246" s="480"/>
      <c r="BM246" s="480"/>
      <c r="BN246" s="480"/>
      <c r="BO246" s="480"/>
      <c r="BP246" s="480"/>
      <c r="BQ246" s="480"/>
      <c r="BR246" s="480"/>
      <c r="BS246" s="480"/>
      <c r="BT246" s="480"/>
      <c r="BU246" s="480"/>
      <c r="BV246" s="480"/>
      <c r="BW246" s="480"/>
      <c r="BX246" s="480"/>
      <c r="BY246" s="480"/>
      <c r="BZ246" s="480"/>
      <c r="CA246" s="480"/>
      <c r="CB246" s="480"/>
      <c r="CC246" s="480"/>
      <c r="CD246" s="480"/>
      <c r="CE246" s="480"/>
    </row>
    <row r="247" spans="1:84" s="272" customFormat="1" ht="33" hidden="1">
      <c r="A247" s="547"/>
      <c r="C247" s="526" t="s">
        <v>145</v>
      </c>
      <c r="D247" s="644">
        <f>D243*קבועים!$C$49</f>
        <v>0</v>
      </c>
      <c r="E247" s="641" t="str">
        <f>IF($E$136&lt;&gt;0,$E$136,0)</f>
        <v>תא זה יעודכן אוטומטית עם מילוי סעיף 2.2</v>
      </c>
      <c r="F247" s="642" t="e">
        <f>IF(E247=0,0,-1*(1-D247/E247))</f>
        <v>#VALUE!</v>
      </c>
      <c r="G247" s="643"/>
      <c r="H247" s="768"/>
      <c r="I247" s="524"/>
      <c r="J247" s="524"/>
      <c r="K247" s="524"/>
      <c r="L247" s="524"/>
      <c r="M247" s="524"/>
      <c r="N247" s="524"/>
      <c r="O247" s="524"/>
      <c r="P247" s="480"/>
      <c r="Q247" s="512"/>
      <c r="R247" s="511"/>
      <c r="S247" s="512"/>
      <c r="T247" s="512"/>
      <c r="U247" s="512"/>
      <c r="V247" s="480"/>
      <c r="W247" s="480"/>
      <c r="X247" s="480"/>
      <c r="Y247" s="480"/>
      <c r="Z247" s="480"/>
      <c r="AA247" s="480"/>
      <c r="AB247" s="480"/>
      <c r="AC247" s="480"/>
      <c r="AD247" s="480"/>
      <c r="AE247" s="480"/>
      <c r="AF247" s="480"/>
      <c r="AG247" s="480"/>
      <c r="AH247" s="480"/>
      <c r="AI247" s="480"/>
      <c r="AJ247" s="480"/>
      <c r="AK247" s="480"/>
      <c r="AL247" s="480"/>
      <c r="AM247" s="480"/>
      <c r="AN247" s="480"/>
      <c r="AO247" s="480"/>
      <c r="AP247" s="480"/>
      <c r="AQ247" s="480"/>
      <c r="AR247" s="480"/>
      <c r="AS247" s="480"/>
      <c r="AT247" s="480"/>
      <c r="AU247" s="480"/>
      <c r="AV247" s="480"/>
      <c r="AW247" s="480"/>
      <c r="AX247" s="480"/>
      <c r="AY247" s="480"/>
      <c r="AZ247" s="480"/>
      <c r="BA247" s="480"/>
      <c r="BB247" s="480"/>
      <c r="BC247" s="480"/>
      <c r="BD247" s="480"/>
      <c r="BE247" s="480"/>
      <c r="BF247" s="480"/>
      <c r="BG247" s="480"/>
      <c r="BH247" s="480"/>
      <c r="BI247" s="480"/>
      <c r="BJ247" s="480"/>
      <c r="BK247" s="480"/>
      <c r="BL247" s="480"/>
      <c r="BM247" s="480"/>
      <c r="BN247" s="480"/>
      <c r="BO247" s="480"/>
      <c r="BP247" s="480"/>
      <c r="BQ247" s="480"/>
      <c r="BR247" s="480"/>
      <c r="BS247" s="480"/>
      <c r="BT247" s="480"/>
      <c r="BU247" s="480"/>
      <c r="BV247" s="480"/>
      <c r="BW247" s="480"/>
      <c r="BX247" s="480"/>
      <c r="BY247" s="480"/>
      <c r="BZ247" s="480"/>
      <c r="CA247" s="480"/>
      <c r="CB247" s="480"/>
      <c r="CC247" s="480"/>
      <c r="CD247" s="480"/>
      <c r="CE247" s="480"/>
    </row>
    <row r="248" spans="1:84" s="272" customFormat="1" ht="33.75" hidden="1" thickBot="1">
      <c r="A248" s="547"/>
      <c r="C248" s="527" t="s">
        <v>146</v>
      </c>
      <c r="D248" s="645">
        <f>D246-D247</f>
        <v>0</v>
      </c>
      <c r="E248" s="646" t="str">
        <f>IF($E$140&lt;&gt;0,$E$140,0)</f>
        <v>תא זה יעודכן אוטומטית עם מילוי סעיפים: 2.1 ו- 2.2</v>
      </c>
      <c r="F248" s="647" t="e">
        <f>IF(E248=0,0,-1*(1-D248/E248))</f>
        <v>#VALUE!</v>
      </c>
      <c r="G248" s="648"/>
      <c r="H248" s="768"/>
      <c r="I248" s="524"/>
      <c r="J248" s="524"/>
      <c r="K248" s="524"/>
      <c r="L248" s="524"/>
      <c r="M248" s="524"/>
      <c r="N248" s="524"/>
      <c r="O248" s="524"/>
      <c r="P248" s="480"/>
      <c r="Q248" s="512"/>
      <c r="R248" s="511"/>
      <c r="S248" s="512"/>
      <c r="T248" s="512"/>
      <c r="U248" s="512"/>
      <c r="V248" s="480"/>
      <c r="W248" s="480"/>
      <c r="X248" s="480"/>
      <c r="Y248" s="480"/>
      <c r="Z248" s="480"/>
      <c r="AA248" s="480"/>
      <c r="AB248" s="480"/>
      <c r="AC248" s="480"/>
      <c r="AD248" s="480"/>
      <c r="AE248" s="480"/>
      <c r="AF248" s="480"/>
      <c r="AG248" s="480"/>
      <c r="AH248" s="480"/>
      <c r="AI248" s="480"/>
      <c r="AJ248" s="480"/>
      <c r="AK248" s="480"/>
      <c r="AL248" s="480"/>
      <c r="AM248" s="480"/>
      <c r="AN248" s="480"/>
      <c r="AO248" s="480"/>
      <c r="AP248" s="480"/>
      <c r="AQ248" s="480"/>
      <c r="AR248" s="480"/>
      <c r="AS248" s="480"/>
      <c r="AT248" s="480"/>
      <c r="AU248" s="480"/>
      <c r="AV248" s="480"/>
      <c r="AW248" s="480"/>
      <c r="AX248" s="480"/>
      <c r="AY248" s="480"/>
      <c r="AZ248" s="480"/>
      <c r="BA248" s="480"/>
      <c r="BB248" s="480"/>
      <c r="BC248" s="480"/>
      <c r="BD248" s="480"/>
      <c r="BE248" s="480"/>
      <c r="BF248" s="480"/>
      <c r="BG248" s="480"/>
      <c r="BH248" s="480"/>
      <c r="BI248" s="480"/>
      <c r="BJ248" s="480"/>
      <c r="BK248" s="480"/>
      <c r="BL248" s="480"/>
      <c r="BM248" s="480"/>
      <c r="BN248" s="480"/>
      <c r="BO248" s="480"/>
      <c r="BP248" s="480"/>
      <c r="BQ248" s="480"/>
      <c r="BR248" s="480"/>
      <c r="BS248" s="480"/>
      <c r="BT248" s="480"/>
      <c r="BU248" s="480"/>
      <c r="BV248" s="480"/>
      <c r="BW248" s="480"/>
      <c r="BX248" s="480"/>
      <c r="BY248" s="480"/>
      <c r="BZ248" s="480"/>
      <c r="CA248" s="480"/>
      <c r="CB248" s="480"/>
      <c r="CC248" s="480"/>
      <c r="CD248" s="480"/>
      <c r="CE248" s="480"/>
    </row>
    <row r="249" spans="1:84" s="272" customFormat="1" ht="17.25" hidden="1" thickBot="1">
      <c r="A249" s="547"/>
      <c r="B249" s="484"/>
      <c r="C249" s="528"/>
      <c r="D249" s="529"/>
      <c r="E249" s="477"/>
      <c r="F249" s="530"/>
      <c r="G249" s="473"/>
      <c r="H249" s="473"/>
      <c r="I249" s="473"/>
      <c r="J249" s="473"/>
      <c r="K249" s="473"/>
      <c r="L249" s="473"/>
      <c r="M249" s="473"/>
      <c r="N249" s="473"/>
      <c r="O249" s="473"/>
      <c r="P249" s="480"/>
      <c r="Q249" s="480"/>
      <c r="R249" s="480"/>
      <c r="S249" s="480"/>
      <c r="T249" s="480"/>
      <c r="U249" s="480"/>
      <c r="V249" s="480"/>
      <c r="W249" s="480"/>
      <c r="X249" s="480"/>
      <c r="Y249" s="480"/>
      <c r="Z249" s="480"/>
      <c r="AA249" s="480"/>
      <c r="AB249" s="480"/>
      <c r="AC249" s="480"/>
      <c r="AD249" s="480"/>
      <c r="AE249" s="480"/>
      <c r="AF249" s="480"/>
      <c r="AG249" s="480"/>
      <c r="AH249" s="480"/>
      <c r="AI249" s="480"/>
      <c r="AJ249" s="480"/>
      <c r="AK249" s="480"/>
      <c r="AL249" s="480"/>
      <c r="AM249" s="480"/>
      <c r="AN249" s="480"/>
      <c r="AO249" s="480"/>
      <c r="AP249" s="480"/>
      <c r="AQ249" s="480"/>
      <c r="AR249" s="480"/>
      <c r="AS249" s="480"/>
      <c r="AT249" s="480"/>
      <c r="AU249" s="480"/>
      <c r="AV249" s="480"/>
      <c r="AW249" s="480"/>
      <c r="AX249" s="480"/>
      <c r="AY249" s="480"/>
      <c r="AZ249" s="480"/>
      <c r="BA249" s="480"/>
      <c r="BB249" s="480"/>
      <c r="BC249" s="480"/>
      <c r="BD249" s="480"/>
      <c r="BE249" s="480"/>
      <c r="BF249" s="480"/>
      <c r="BG249" s="480"/>
      <c r="BH249" s="480"/>
      <c r="BI249" s="480"/>
      <c r="BJ249" s="480"/>
      <c r="BK249" s="480"/>
      <c r="BL249" s="480"/>
      <c r="BM249" s="480"/>
      <c r="BN249" s="480"/>
      <c r="BO249" s="480"/>
      <c r="BP249" s="480"/>
      <c r="BQ249" s="480"/>
      <c r="BR249" s="480"/>
      <c r="BS249" s="480"/>
      <c r="BT249" s="480"/>
      <c r="BU249" s="480"/>
      <c r="BV249" s="480"/>
      <c r="BW249" s="480"/>
      <c r="BX249" s="480"/>
      <c r="BY249" s="480"/>
      <c r="BZ249" s="480"/>
      <c r="CA249" s="480"/>
      <c r="CB249" s="480"/>
      <c r="CC249" s="480"/>
      <c r="CD249" s="480"/>
      <c r="CE249" s="480"/>
    </row>
    <row r="250" spans="1:84" s="272" customFormat="1" ht="33" hidden="1">
      <c r="A250" s="547"/>
      <c r="B250" s="531" t="s">
        <v>151</v>
      </c>
      <c r="C250" s="649"/>
      <c r="D250" s="650" t="s">
        <v>140</v>
      </c>
      <c r="E250" s="651" t="s">
        <v>141</v>
      </c>
      <c r="F250" s="650" t="s">
        <v>142</v>
      </c>
      <c r="G250" s="652" t="s">
        <v>143</v>
      </c>
      <c r="H250" s="764" t="s">
        <v>144</v>
      </c>
      <c r="I250" s="485"/>
      <c r="J250" s="485"/>
      <c r="K250" s="485"/>
      <c r="L250" s="485"/>
      <c r="M250" s="485"/>
      <c r="N250" s="485"/>
      <c r="O250" s="485"/>
      <c r="P250" s="480"/>
      <c r="Q250" s="480"/>
      <c r="R250" s="480"/>
      <c r="S250" s="480"/>
      <c r="T250" s="480"/>
      <c r="U250" s="480"/>
      <c r="V250" s="480"/>
      <c r="W250" s="480"/>
      <c r="X250" s="480"/>
      <c r="Y250" s="480"/>
      <c r="Z250" s="480"/>
      <c r="AA250" s="480"/>
      <c r="AB250" s="480"/>
      <c r="AC250" s="480"/>
      <c r="AD250" s="480"/>
      <c r="AE250" s="480"/>
      <c r="AF250" s="480"/>
      <c r="AG250" s="480"/>
      <c r="AH250" s="480"/>
      <c r="AI250" s="480"/>
      <c r="AJ250" s="480"/>
      <c r="AK250" s="480"/>
      <c r="AL250" s="480"/>
      <c r="AM250" s="480"/>
      <c r="AN250" s="480"/>
      <c r="AO250" s="480"/>
      <c r="AP250" s="480"/>
      <c r="AQ250" s="480"/>
      <c r="AR250" s="480"/>
      <c r="AS250" s="480"/>
      <c r="AT250" s="480"/>
      <c r="AU250" s="480"/>
      <c r="AV250" s="480"/>
      <c r="AW250" s="480"/>
      <c r="AX250" s="480"/>
      <c r="AY250" s="480"/>
      <c r="AZ250" s="480"/>
      <c r="BA250" s="480"/>
      <c r="BB250" s="480"/>
      <c r="BC250" s="480"/>
      <c r="BD250" s="480"/>
      <c r="BE250" s="480"/>
      <c r="BF250" s="480"/>
      <c r="BG250" s="480"/>
      <c r="BH250" s="480"/>
      <c r="BI250" s="480"/>
      <c r="BJ250" s="480"/>
      <c r="BK250" s="480"/>
      <c r="BL250" s="480"/>
      <c r="BM250" s="480"/>
      <c r="BN250" s="480"/>
      <c r="BO250" s="480"/>
      <c r="BP250" s="480"/>
      <c r="BQ250" s="480"/>
      <c r="BR250" s="480"/>
      <c r="BS250" s="480"/>
      <c r="BT250" s="480"/>
      <c r="BU250" s="480"/>
      <c r="BV250" s="480"/>
      <c r="BW250" s="480"/>
      <c r="BX250" s="480"/>
      <c r="BY250" s="480"/>
      <c r="BZ250" s="480"/>
      <c r="CA250" s="480"/>
      <c r="CB250" s="480"/>
      <c r="CC250" s="480"/>
      <c r="CD250" s="480"/>
      <c r="CE250" s="480"/>
    </row>
    <row r="251" spans="1:84" s="272" customFormat="1" ht="33" hidden="1">
      <c r="A251" s="547"/>
      <c r="B251" s="484"/>
      <c r="C251" s="532" t="s">
        <v>272</v>
      </c>
      <c r="D251" s="653">
        <f>IF(D243=0,0,קבועים!B80)</f>
        <v>0</v>
      </c>
      <c r="E251" s="641" t="str">
        <f>IF($C$53&lt;&gt;0,$C$53,0)</f>
        <v>תא זה יעודכן אוטומטית עם מילוי סעיפים 2.1, 2.2</v>
      </c>
      <c r="F251" s="642" t="e">
        <f>IF(E251=0,0,-1*(1-D251/E251))</f>
        <v>#VALUE!</v>
      </c>
      <c r="G251" s="643"/>
      <c r="H251" s="764"/>
      <c r="I251" s="485"/>
      <c r="J251" s="485"/>
      <c r="K251" s="485"/>
      <c r="L251" s="485"/>
      <c r="M251" s="485"/>
      <c r="N251" s="485"/>
      <c r="O251" s="485"/>
      <c r="P251" s="480"/>
      <c r="Q251" s="480"/>
      <c r="R251" s="480"/>
      <c r="S251" s="480"/>
      <c r="T251" s="480"/>
      <c r="U251" s="480"/>
      <c r="V251" s="480"/>
      <c r="W251" s="480"/>
      <c r="X251" s="480"/>
      <c r="Y251" s="480"/>
      <c r="Z251" s="480"/>
      <c r="AA251" s="480"/>
      <c r="AB251" s="480"/>
      <c r="AC251" s="480"/>
      <c r="AD251" s="480"/>
      <c r="AE251" s="480"/>
      <c r="AF251" s="480"/>
      <c r="AG251" s="480"/>
      <c r="AH251" s="480"/>
      <c r="AI251" s="480"/>
      <c r="AJ251" s="480"/>
      <c r="AK251" s="480"/>
      <c r="AL251" s="480"/>
      <c r="AM251" s="480"/>
      <c r="AN251" s="480"/>
      <c r="AO251" s="480"/>
      <c r="AP251" s="480"/>
      <c r="AQ251" s="480"/>
      <c r="AR251" s="480"/>
      <c r="AS251" s="480"/>
      <c r="AT251" s="480"/>
      <c r="AU251" s="480"/>
      <c r="AV251" s="480"/>
      <c r="AW251" s="480"/>
      <c r="AX251" s="480"/>
      <c r="AY251" s="480"/>
      <c r="AZ251" s="480"/>
      <c r="BA251" s="480"/>
      <c r="BB251" s="480"/>
      <c r="BC251" s="480"/>
      <c r="BD251" s="480"/>
      <c r="BE251" s="480"/>
      <c r="BF251" s="480"/>
      <c r="BG251" s="480"/>
      <c r="BH251" s="480"/>
      <c r="BI251" s="480"/>
      <c r="BJ251" s="480"/>
      <c r="BK251" s="480"/>
      <c r="BL251" s="480"/>
      <c r="BM251" s="480"/>
      <c r="BN251" s="480"/>
      <c r="BO251" s="480"/>
      <c r="BP251" s="480"/>
      <c r="BQ251" s="480"/>
      <c r="BR251" s="480"/>
      <c r="BS251" s="480"/>
      <c r="BT251" s="480"/>
      <c r="BU251" s="480"/>
      <c r="BV251" s="480"/>
      <c r="BW251" s="480"/>
      <c r="BX251" s="480"/>
      <c r="BY251" s="480"/>
      <c r="BZ251" s="480"/>
      <c r="CA251" s="480"/>
      <c r="CB251" s="480"/>
      <c r="CC251" s="480"/>
      <c r="CD251" s="480"/>
      <c r="CE251" s="480"/>
    </row>
    <row r="252" spans="1:84" s="272" customFormat="1" ht="33" hidden="1">
      <c r="A252" s="547"/>
      <c r="B252" s="484"/>
      <c r="C252" s="532" t="s">
        <v>206</v>
      </c>
      <c r="D252" s="653">
        <f>D243</f>
        <v>0</v>
      </c>
      <c r="E252" s="641" t="str">
        <f>IF($C$136&lt;&gt;0,$C$136,0)</f>
        <v>תא זה יעודכן אוטומטית עם מילוי סעיף 2.2</v>
      </c>
      <c r="F252" s="642" t="e">
        <f>IF(E252=0,0,-1*(1-D252/E252))</f>
        <v>#VALUE!</v>
      </c>
      <c r="G252" s="643"/>
      <c r="H252" s="764"/>
      <c r="I252" s="485"/>
      <c r="J252" s="485"/>
      <c r="K252" s="485"/>
      <c r="L252" s="485"/>
      <c r="M252" s="485"/>
      <c r="N252" s="485"/>
      <c r="O252" s="485"/>
      <c r="P252" s="480"/>
      <c r="Q252" s="480"/>
      <c r="R252" s="480"/>
      <c r="S252" s="480"/>
      <c r="T252" s="480"/>
      <c r="U252" s="480"/>
      <c r="V252" s="480"/>
      <c r="W252" s="480"/>
      <c r="X252" s="480"/>
      <c r="Y252" s="480"/>
      <c r="Z252" s="480"/>
      <c r="AA252" s="480"/>
      <c r="AB252" s="480"/>
      <c r="AC252" s="480"/>
      <c r="AD252" s="480"/>
      <c r="AE252" s="480"/>
      <c r="AF252" s="480"/>
      <c r="AG252" s="480"/>
      <c r="AH252" s="480"/>
      <c r="AI252" s="480"/>
      <c r="AJ252" s="480"/>
      <c r="AK252" s="480"/>
      <c r="AL252" s="480"/>
      <c r="AM252" s="480"/>
      <c r="AN252" s="480"/>
      <c r="AO252" s="480"/>
      <c r="AP252" s="480"/>
      <c r="AQ252" s="480"/>
      <c r="AR252" s="480"/>
      <c r="AS252" s="480"/>
      <c r="AT252" s="480"/>
      <c r="AU252" s="480"/>
      <c r="AV252" s="480"/>
      <c r="AW252" s="480"/>
      <c r="AX252" s="480"/>
      <c r="AY252" s="480"/>
      <c r="AZ252" s="480"/>
      <c r="BA252" s="480"/>
      <c r="BB252" s="480"/>
      <c r="BC252" s="480"/>
      <c r="BD252" s="480"/>
      <c r="BE252" s="480"/>
      <c r="BF252" s="480"/>
      <c r="BG252" s="480"/>
      <c r="BH252" s="480"/>
      <c r="BI252" s="480"/>
      <c r="BJ252" s="480"/>
      <c r="BK252" s="480"/>
      <c r="BL252" s="480"/>
      <c r="BM252" s="480"/>
      <c r="BN252" s="480"/>
      <c r="BO252" s="480"/>
      <c r="BP252" s="480"/>
      <c r="BQ252" s="480"/>
      <c r="BR252" s="480"/>
      <c r="BS252" s="480"/>
      <c r="BT252" s="480"/>
      <c r="BU252" s="480"/>
      <c r="BV252" s="480"/>
      <c r="BW252" s="480"/>
      <c r="BX252" s="480"/>
      <c r="BY252" s="480"/>
      <c r="BZ252" s="480"/>
      <c r="CA252" s="480"/>
      <c r="CB252" s="480"/>
      <c r="CC252" s="480"/>
      <c r="CD252" s="480"/>
      <c r="CE252" s="480"/>
    </row>
    <row r="253" spans="1:84" s="272" customFormat="1" ht="33.75" hidden="1" thickBot="1">
      <c r="A253" s="547"/>
      <c r="B253" s="484"/>
      <c r="C253" s="533" t="s">
        <v>207</v>
      </c>
      <c r="D253" s="645">
        <f>D251-D252</f>
        <v>0</v>
      </c>
      <c r="E253" s="646" t="str">
        <f>IF($C$140&lt;&gt;0,$C$140,0)</f>
        <v>תא זה יעודכן אוטומטית עם מילוי סעיפים: 2.1 ו-2.2</v>
      </c>
      <c r="F253" s="647" t="e">
        <f>IF(E253=0,0,-1*(1-D253/E253))</f>
        <v>#VALUE!</v>
      </c>
      <c r="G253" s="648"/>
      <c r="H253" s="764"/>
      <c r="I253" s="485"/>
      <c r="J253" s="485"/>
      <c r="K253" s="485"/>
      <c r="L253" s="485"/>
      <c r="M253" s="485"/>
      <c r="N253" s="485"/>
      <c r="O253" s="485"/>
      <c r="P253" s="480"/>
      <c r="Q253" s="480"/>
      <c r="R253" s="480"/>
      <c r="S253" s="480"/>
      <c r="T253" s="480"/>
      <c r="U253" s="480"/>
      <c r="V253" s="480"/>
      <c r="W253" s="480"/>
      <c r="X253" s="480"/>
      <c r="Y253" s="480"/>
      <c r="Z253" s="480"/>
      <c r="AA253" s="480"/>
      <c r="AB253" s="480"/>
      <c r="AC253" s="480"/>
      <c r="AD253" s="480"/>
      <c r="AE253" s="480"/>
      <c r="AF253" s="480"/>
      <c r="AG253" s="480"/>
      <c r="AH253" s="480"/>
      <c r="AI253" s="480"/>
      <c r="AJ253" s="480"/>
      <c r="AK253" s="480"/>
      <c r="AL253" s="480"/>
      <c r="AM253" s="480"/>
      <c r="AN253" s="480"/>
      <c r="AO253" s="480"/>
      <c r="AP253" s="480"/>
      <c r="AQ253" s="480"/>
      <c r="AR253" s="480"/>
      <c r="AS253" s="480"/>
      <c r="AT253" s="480"/>
      <c r="AU253" s="480"/>
      <c r="AV253" s="480"/>
      <c r="AW253" s="480"/>
      <c r="AX253" s="480"/>
      <c r="AY253" s="480"/>
      <c r="AZ253" s="480"/>
      <c r="BA253" s="480"/>
      <c r="BB253" s="480"/>
      <c r="BC253" s="480"/>
      <c r="BD253" s="480"/>
      <c r="BE253" s="480"/>
      <c r="BF253" s="480"/>
      <c r="BG253" s="480"/>
      <c r="BH253" s="480"/>
      <c r="BI253" s="480"/>
      <c r="BJ253" s="480"/>
      <c r="BK253" s="480"/>
      <c r="BL253" s="480"/>
      <c r="BM253" s="480"/>
      <c r="BN253" s="480"/>
      <c r="BO253" s="480"/>
      <c r="BP253" s="480"/>
      <c r="BQ253" s="480"/>
      <c r="BR253" s="480"/>
      <c r="BS253" s="480"/>
      <c r="BT253" s="480"/>
      <c r="BU253" s="480"/>
      <c r="BV253" s="480"/>
      <c r="BW253" s="480"/>
      <c r="BX253" s="480"/>
      <c r="BY253" s="480"/>
      <c r="BZ253" s="480"/>
      <c r="CA253" s="480"/>
      <c r="CB253" s="480"/>
      <c r="CC253" s="480"/>
      <c r="CD253" s="480"/>
      <c r="CE253" s="480"/>
    </row>
    <row r="254" spans="1:84" s="272" customFormat="1" ht="17.25" hidden="1" thickBot="1">
      <c r="A254" s="547"/>
      <c r="B254" s="484"/>
      <c r="C254" s="528"/>
      <c r="D254" s="529"/>
      <c r="E254" s="477"/>
      <c r="F254" s="473"/>
      <c r="G254" s="473"/>
      <c r="H254" s="473"/>
      <c r="I254" s="473"/>
      <c r="J254" s="473"/>
      <c r="K254" s="473"/>
      <c r="L254" s="473"/>
      <c r="M254" s="473"/>
      <c r="N254" s="473"/>
      <c r="O254" s="473"/>
      <c r="P254" s="480"/>
      <c r="Q254" s="480"/>
      <c r="R254" s="480"/>
      <c r="S254" s="480"/>
      <c r="T254" s="480"/>
      <c r="U254" s="480"/>
      <c r="V254" s="480"/>
      <c r="W254" s="480"/>
      <c r="X254" s="480"/>
      <c r="Y254" s="480"/>
      <c r="Z254" s="480"/>
      <c r="AA254" s="480"/>
      <c r="AB254" s="480"/>
      <c r="AC254" s="480"/>
      <c r="AD254" s="480"/>
      <c r="AE254" s="480"/>
      <c r="AF254" s="480"/>
      <c r="AG254" s="480"/>
      <c r="AH254" s="480"/>
      <c r="AI254" s="480"/>
      <c r="AJ254" s="480"/>
      <c r="AK254" s="480"/>
      <c r="AL254" s="480"/>
      <c r="AM254" s="480"/>
      <c r="AN254" s="480"/>
      <c r="AO254" s="480"/>
      <c r="AP254" s="480"/>
      <c r="AQ254" s="480"/>
      <c r="AR254" s="480"/>
      <c r="AS254" s="480"/>
      <c r="AT254" s="480"/>
      <c r="AU254" s="480"/>
      <c r="AV254" s="480"/>
      <c r="AW254" s="480"/>
      <c r="AX254" s="480"/>
      <c r="AY254" s="480"/>
      <c r="AZ254" s="480"/>
      <c r="BA254" s="480"/>
      <c r="BB254" s="480"/>
      <c r="BC254" s="480"/>
      <c r="BD254" s="480"/>
      <c r="BE254" s="480"/>
      <c r="BF254" s="480"/>
      <c r="BG254" s="480"/>
      <c r="BH254" s="480"/>
      <c r="BI254" s="480"/>
      <c r="BJ254" s="480"/>
      <c r="BK254" s="480"/>
      <c r="BL254" s="480"/>
      <c r="BM254" s="480"/>
      <c r="BN254" s="480"/>
      <c r="BO254" s="480"/>
      <c r="BP254" s="480"/>
      <c r="BQ254" s="480"/>
      <c r="BR254" s="480"/>
      <c r="BS254" s="480"/>
      <c r="BT254" s="480"/>
      <c r="BU254" s="480"/>
      <c r="BV254" s="480"/>
      <c r="BW254" s="480"/>
      <c r="BX254" s="480"/>
      <c r="BY254" s="480"/>
      <c r="BZ254" s="480"/>
      <c r="CA254" s="480"/>
      <c r="CB254" s="480"/>
      <c r="CC254" s="480"/>
      <c r="CD254" s="480"/>
      <c r="CE254" s="480"/>
    </row>
    <row r="255" spans="1:84" ht="33" hidden="1">
      <c r="B255" s="534" t="s">
        <v>147</v>
      </c>
      <c r="C255" s="535" t="s">
        <v>125</v>
      </c>
      <c r="D255" s="536" t="s">
        <v>126</v>
      </c>
      <c r="E255" s="537" t="s">
        <v>165</v>
      </c>
      <c r="F255" s="537" t="s">
        <v>215</v>
      </c>
      <c r="G255" s="538" t="s">
        <v>148</v>
      </c>
      <c r="H255" s="473"/>
      <c r="I255" s="473"/>
      <c r="J255" s="473"/>
      <c r="K255" s="473"/>
      <c r="L255" s="473"/>
      <c r="M255" s="473"/>
      <c r="N255" s="473"/>
      <c r="O255" s="473"/>
      <c r="P255" s="480"/>
      <c r="Q255" s="494"/>
      <c r="R255" s="494"/>
      <c r="S255" s="494"/>
      <c r="T255" s="494"/>
      <c r="U255" s="494"/>
      <c r="V255" s="480"/>
      <c r="W255" s="480"/>
      <c r="X255" s="480"/>
      <c r="Y255" s="480"/>
      <c r="Z255" s="480"/>
      <c r="AA255" s="480"/>
      <c r="AB255" s="480"/>
      <c r="AC255" s="480"/>
      <c r="AD255" s="480"/>
      <c r="AE255" s="480"/>
      <c r="AF255" s="480"/>
      <c r="AG255" s="480"/>
      <c r="AH255" s="480"/>
      <c r="AI255" s="480"/>
      <c r="AJ255" s="480"/>
      <c r="AK255" s="480"/>
      <c r="AL255" s="480"/>
      <c r="AM255" s="480"/>
      <c r="AN255" s="480"/>
      <c r="AO255" s="480"/>
      <c r="AP255" s="480"/>
      <c r="AQ255" s="480"/>
      <c r="AR255" s="480"/>
      <c r="AS255" s="480"/>
      <c r="AT255" s="480"/>
      <c r="AU255" s="480"/>
      <c r="AV255" s="480"/>
      <c r="AW255" s="480"/>
      <c r="AX255" s="480"/>
      <c r="AY255" s="480"/>
      <c r="AZ255" s="480"/>
      <c r="BA255" s="480"/>
      <c r="BB255" s="480"/>
      <c r="BC255" s="480"/>
      <c r="BD255" s="480"/>
      <c r="BE255" s="480"/>
      <c r="BF255" s="480"/>
      <c r="BG255" s="480"/>
      <c r="BH255" s="480"/>
      <c r="BI255" s="480"/>
      <c r="BJ255" s="480"/>
      <c r="BK255" s="480"/>
      <c r="BL255" s="480"/>
      <c r="BM255" s="480"/>
      <c r="BN255" s="480"/>
      <c r="BO255" s="480"/>
      <c r="BP255" s="480"/>
      <c r="BQ255" s="480"/>
      <c r="BR255" s="480"/>
      <c r="BS255" s="480"/>
      <c r="BT255" s="480"/>
      <c r="BU255" s="480"/>
      <c r="BV255" s="480"/>
      <c r="BW255" s="480"/>
      <c r="BX255" s="480"/>
      <c r="BY255" s="480"/>
      <c r="BZ255" s="480"/>
      <c r="CA255" s="480"/>
      <c r="CB255" s="480"/>
      <c r="CC255" s="480"/>
      <c r="CD255" s="480"/>
      <c r="CE255" s="480"/>
    </row>
    <row r="256" spans="1:84" ht="17.25" hidden="1" thickBot="1">
      <c r="C256" s="539" t="s">
        <v>40</v>
      </c>
      <c r="D256" s="540" t="s">
        <v>46</v>
      </c>
      <c r="E256" s="654">
        <f>D243</f>
        <v>0</v>
      </c>
      <c r="F256" s="655">
        <f>IF(E256=0,0,C53)</f>
        <v>0</v>
      </c>
      <c r="G256" s="656">
        <f>F256-E256</f>
        <v>0</v>
      </c>
      <c r="H256" s="473"/>
      <c r="I256" s="473"/>
      <c r="J256" s="473"/>
      <c r="K256" s="473"/>
      <c r="L256" s="473"/>
      <c r="M256" s="473"/>
      <c r="N256" s="473"/>
      <c r="O256" s="473"/>
      <c r="P256" s="480"/>
      <c r="Q256" s="494"/>
      <c r="R256" s="494"/>
      <c r="S256" s="494"/>
      <c r="T256" s="494"/>
      <c r="U256" s="494"/>
      <c r="V256" s="480"/>
      <c r="W256" s="480"/>
      <c r="X256" s="480"/>
      <c r="Y256" s="480"/>
      <c r="Z256" s="480"/>
      <c r="AA256" s="480"/>
      <c r="AB256" s="480"/>
      <c r="AC256" s="480"/>
      <c r="AD256" s="480"/>
      <c r="AE256" s="480"/>
      <c r="AF256" s="480"/>
      <c r="AG256" s="480"/>
      <c r="AH256" s="480"/>
      <c r="AI256" s="480"/>
      <c r="AJ256" s="480"/>
      <c r="AK256" s="480"/>
      <c r="AL256" s="480"/>
      <c r="AM256" s="480"/>
      <c r="AN256" s="480"/>
      <c r="AO256" s="480"/>
      <c r="AP256" s="480"/>
      <c r="AQ256" s="480"/>
      <c r="AR256" s="480"/>
      <c r="AS256" s="480"/>
      <c r="AT256" s="480"/>
      <c r="AU256" s="480"/>
      <c r="AV256" s="480"/>
      <c r="AW256" s="480"/>
      <c r="AX256" s="480"/>
      <c r="AY256" s="480"/>
      <c r="AZ256" s="480"/>
      <c r="BA256" s="480"/>
      <c r="BB256" s="480"/>
      <c r="BC256" s="480"/>
      <c r="BD256" s="480"/>
      <c r="BE256" s="480"/>
      <c r="BF256" s="480"/>
      <c r="BG256" s="480"/>
      <c r="BH256" s="480"/>
      <c r="BI256" s="480"/>
      <c r="BJ256" s="480"/>
      <c r="BK256" s="480"/>
      <c r="BL256" s="480"/>
      <c r="BM256" s="480"/>
      <c r="BN256" s="480"/>
      <c r="BO256" s="480"/>
      <c r="BP256" s="480"/>
      <c r="BQ256" s="480"/>
      <c r="BR256" s="480"/>
      <c r="BS256" s="480"/>
      <c r="BT256" s="480"/>
      <c r="BU256" s="480"/>
      <c r="BV256" s="480"/>
      <c r="BW256" s="480"/>
      <c r="BX256" s="480"/>
      <c r="BY256" s="480"/>
      <c r="BZ256" s="480"/>
      <c r="CA256" s="480"/>
      <c r="CB256" s="480"/>
      <c r="CC256" s="480"/>
      <c r="CD256" s="480"/>
      <c r="CE256" s="480"/>
    </row>
    <row r="257" spans="1:83" hidden="1">
      <c r="C257" s="542"/>
      <c r="D257" s="543"/>
      <c r="E257" s="543"/>
      <c r="F257" s="543"/>
      <c r="G257" s="543"/>
      <c r="H257" s="473"/>
      <c r="I257" s="473"/>
      <c r="J257" s="473"/>
      <c r="K257" s="473"/>
      <c r="L257" s="473"/>
      <c r="M257" s="473"/>
      <c r="N257" s="473"/>
      <c r="O257" s="473"/>
      <c r="P257" s="480"/>
      <c r="Q257" s="494"/>
      <c r="R257" s="494"/>
      <c r="S257" s="494"/>
      <c r="T257" s="494"/>
      <c r="U257" s="494"/>
      <c r="V257" s="480"/>
      <c r="W257" s="480"/>
      <c r="X257" s="480"/>
      <c r="Y257" s="480"/>
      <c r="Z257" s="480"/>
      <c r="AA257" s="480"/>
      <c r="AB257" s="480"/>
      <c r="AC257" s="480"/>
      <c r="AD257" s="480"/>
      <c r="AE257" s="480"/>
      <c r="AF257" s="480"/>
      <c r="AG257" s="480"/>
      <c r="AH257" s="480"/>
      <c r="AI257" s="480"/>
      <c r="AJ257" s="480"/>
      <c r="AK257" s="480"/>
      <c r="AL257" s="480"/>
      <c r="AM257" s="480"/>
      <c r="AN257" s="480"/>
      <c r="AO257" s="480"/>
      <c r="AP257" s="480"/>
      <c r="AQ257" s="480"/>
      <c r="AR257" s="480"/>
      <c r="AS257" s="480"/>
      <c r="AT257" s="480"/>
      <c r="AU257" s="480"/>
      <c r="AV257" s="480"/>
      <c r="AW257" s="480"/>
      <c r="AX257" s="480"/>
      <c r="AY257" s="480"/>
      <c r="AZ257" s="480"/>
      <c r="BA257" s="480"/>
      <c r="BB257" s="480"/>
      <c r="BC257" s="480"/>
      <c r="BD257" s="480"/>
      <c r="BE257" s="480"/>
      <c r="BF257" s="480"/>
      <c r="BG257" s="480"/>
      <c r="BH257" s="480"/>
      <c r="BI257" s="480"/>
      <c r="BJ257" s="480"/>
      <c r="BK257" s="480"/>
      <c r="BL257" s="480"/>
      <c r="BM257" s="480"/>
      <c r="BN257" s="480"/>
      <c r="BO257" s="480"/>
      <c r="BP257" s="480"/>
      <c r="BQ257" s="480"/>
      <c r="BR257" s="480"/>
      <c r="BS257" s="480"/>
      <c r="BT257" s="480"/>
      <c r="BU257" s="480"/>
      <c r="BV257" s="480"/>
      <c r="BW257" s="480"/>
      <c r="BX257" s="480"/>
      <c r="BY257" s="480"/>
      <c r="BZ257" s="480"/>
      <c r="CA257" s="480"/>
      <c r="CB257" s="480"/>
      <c r="CC257" s="480"/>
      <c r="CD257" s="480"/>
      <c r="CE257" s="480"/>
    </row>
    <row r="258" spans="1:83" ht="33" hidden="1">
      <c r="A258" s="635">
        <v>6.8</v>
      </c>
      <c r="B258" s="657" t="s">
        <v>150</v>
      </c>
      <c r="C258" s="494"/>
      <c r="D258" s="494"/>
      <c r="E258" s="494"/>
      <c r="F258" s="494"/>
      <c r="G258" s="494"/>
      <c r="H258" s="494"/>
      <c r="I258" s="494"/>
      <c r="J258" s="494"/>
      <c r="K258" s="494"/>
      <c r="L258" s="494"/>
      <c r="M258" s="494"/>
      <c r="N258" s="494"/>
      <c r="O258" s="494"/>
      <c r="P258" s="494"/>
      <c r="Q258" s="494"/>
      <c r="R258" s="494"/>
      <c r="S258" s="494"/>
      <c r="T258" s="494"/>
      <c r="U258" s="494"/>
      <c r="V258" s="494"/>
      <c r="W258" s="494"/>
      <c r="X258" s="494"/>
      <c r="Y258" s="494"/>
      <c r="Z258" s="494"/>
      <c r="AA258" s="494"/>
      <c r="AB258" s="494"/>
      <c r="AC258" s="494"/>
      <c r="AD258" s="494"/>
      <c r="AE258" s="494"/>
      <c r="AF258" s="494"/>
      <c r="AG258" s="494"/>
      <c r="AH258" s="494"/>
      <c r="AI258" s="494"/>
      <c r="AJ258" s="494"/>
      <c r="AK258" s="494"/>
      <c r="AL258" s="494"/>
      <c r="AM258" s="494"/>
      <c r="AN258" s="494"/>
      <c r="AO258" s="494"/>
      <c r="AP258" s="494"/>
      <c r="AQ258" s="494"/>
      <c r="AR258" s="494"/>
      <c r="AS258" s="494"/>
      <c r="AT258" s="494"/>
      <c r="AU258" s="494"/>
      <c r="AV258" s="494"/>
      <c r="AW258" s="494"/>
      <c r="AX258" s="494"/>
      <c r="AY258" s="494"/>
      <c r="AZ258" s="494"/>
      <c r="BA258" s="494"/>
      <c r="BB258" s="494"/>
      <c r="BC258" s="494"/>
      <c r="BD258" s="494"/>
      <c r="BE258" s="494"/>
      <c r="BF258" s="494"/>
      <c r="BG258" s="494"/>
      <c r="BH258" s="494"/>
      <c r="BI258" s="494"/>
      <c r="BJ258" s="494"/>
      <c r="BK258" s="494"/>
      <c r="BL258" s="494"/>
      <c r="BM258" s="494"/>
      <c r="BN258" s="494"/>
      <c r="BO258" s="494"/>
      <c r="BP258" s="494"/>
      <c r="BQ258" s="494"/>
      <c r="BR258" s="494"/>
      <c r="BS258" s="494"/>
      <c r="BT258" s="494"/>
      <c r="BU258" s="494"/>
      <c r="BV258" s="494"/>
      <c r="BW258" s="494"/>
      <c r="BX258" s="494"/>
      <c r="BY258" s="494"/>
      <c r="BZ258" s="494"/>
      <c r="CA258" s="494"/>
      <c r="CB258" s="494"/>
      <c r="CC258" s="494"/>
      <c r="CD258" s="494"/>
      <c r="CE258" s="494"/>
    </row>
    <row r="259" spans="1:83" hidden="1">
      <c r="A259" s="546"/>
      <c r="B259" s="544"/>
      <c r="C259" s="494"/>
      <c r="D259" s="494"/>
      <c r="E259" s="494"/>
      <c r="F259" s="494"/>
      <c r="G259" s="494"/>
      <c r="H259" s="494"/>
      <c r="I259" s="494"/>
      <c r="J259" s="494"/>
      <c r="K259" s="494"/>
      <c r="L259" s="494"/>
      <c r="M259" s="494"/>
      <c r="N259" s="494"/>
      <c r="O259" s="494"/>
      <c r="P259" s="494"/>
      <c r="Q259" s="494"/>
      <c r="R259" s="494"/>
      <c r="S259" s="494"/>
      <c r="T259" s="494"/>
      <c r="U259" s="494"/>
      <c r="V259" s="494"/>
      <c r="W259" s="494"/>
      <c r="X259" s="494"/>
      <c r="Y259" s="494"/>
      <c r="Z259" s="494"/>
      <c r="AA259" s="494"/>
      <c r="AB259" s="494"/>
      <c r="AC259" s="494"/>
      <c r="AD259" s="494"/>
      <c r="AE259" s="494"/>
      <c r="AF259" s="494"/>
      <c r="AG259" s="494"/>
      <c r="AH259" s="494"/>
      <c r="AI259" s="494"/>
      <c r="AJ259" s="494"/>
      <c r="AK259" s="494"/>
      <c r="AL259" s="494"/>
      <c r="AM259" s="494"/>
      <c r="AN259" s="494"/>
      <c r="AO259" s="494"/>
      <c r="AP259" s="494"/>
      <c r="AQ259" s="494"/>
      <c r="AR259" s="494"/>
      <c r="AS259" s="494"/>
      <c r="AT259" s="494"/>
      <c r="AU259" s="494"/>
      <c r="AV259" s="494"/>
      <c r="AW259" s="494"/>
      <c r="AX259" s="494"/>
      <c r="AY259" s="494"/>
      <c r="AZ259" s="494"/>
      <c r="BA259" s="494"/>
      <c r="BB259" s="494"/>
      <c r="BC259" s="494"/>
      <c r="BD259" s="494"/>
      <c r="BE259" s="494"/>
      <c r="BF259" s="494"/>
      <c r="BG259" s="494"/>
      <c r="BH259" s="494"/>
      <c r="BI259" s="494"/>
      <c r="BJ259" s="494"/>
      <c r="BK259" s="494"/>
      <c r="BL259" s="494"/>
      <c r="BM259" s="494"/>
      <c r="BN259" s="494"/>
      <c r="BO259" s="494"/>
      <c r="BP259" s="494"/>
      <c r="BQ259" s="494"/>
      <c r="BR259" s="494"/>
      <c r="BS259" s="494"/>
      <c r="BT259" s="494"/>
      <c r="BU259" s="494"/>
      <c r="BV259" s="494"/>
      <c r="BW259" s="494"/>
      <c r="BX259" s="494"/>
      <c r="BY259" s="494"/>
      <c r="BZ259" s="494"/>
      <c r="CA259" s="494"/>
      <c r="CB259" s="494"/>
      <c r="CC259" s="494"/>
      <c r="CD259" s="494"/>
      <c r="CE259" s="494"/>
    </row>
    <row r="260" spans="1:83" ht="33" hidden="1">
      <c r="A260" s="546"/>
      <c r="B260" s="451" t="s">
        <v>164</v>
      </c>
      <c r="C260" s="627"/>
      <c r="D260" s="494"/>
      <c r="E260" s="494"/>
      <c r="F260" s="494"/>
      <c r="G260" s="494"/>
      <c r="H260" s="494"/>
      <c r="I260" s="494"/>
      <c r="J260" s="494"/>
      <c r="K260" s="494"/>
      <c r="L260" s="494"/>
      <c r="M260" s="494"/>
      <c r="N260" s="494"/>
      <c r="O260" s="494"/>
      <c r="P260" s="494"/>
      <c r="Q260" s="494"/>
      <c r="R260" s="494"/>
      <c r="S260" s="494"/>
      <c r="T260" s="494"/>
      <c r="U260" s="494"/>
      <c r="V260" s="494"/>
      <c r="W260" s="494"/>
      <c r="X260" s="494"/>
      <c r="Y260" s="494"/>
      <c r="Z260" s="494"/>
      <c r="AA260" s="494"/>
      <c r="AB260" s="494"/>
      <c r="AC260" s="494"/>
      <c r="AD260" s="494"/>
      <c r="AE260" s="494"/>
      <c r="AF260" s="494"/>
      <c r="AG260" s="494"/>
      <c r="AH260" s="494"/>
      <c r="AI260" s="494"/>
      <c r="AJ260" s="494"/>
      <c r="AK260" s="494"/>
      <c r="AL260" s="494"/>
      <c r="AM260" s="494"/>
      <c r="AN260" s="494"/>
      <c r="AO260" s="494"/>
      <c r="AP260" s="494"/>
      <c r="AQ260" s="494"/>
      <c r="AR260" s="494"/>
      <c r="AS260" s="494"/>
      <c r="AT260" s="494"/>
      <c r="AU260" s="494"/>
      <c r="AV260" s="494"/>
      <c r="AW260" s="494"/>
      <c r="AX260" s="494"/>
      <c r="AY260" s="494"/>
      <c r="AZ260" s="494"/>
      <c r="BA260" s="494"/>
      <c r="BB260" s="494"/>
      <c r="BC260" s="494"/>
      <c r="BD260" s="494"/>
      <c r="BE260" s="494"/>
      <c r="BF260" s="494"/>
      <c r="BG260" s="494"/>
      <c r="BH260" s="494"/>
      <c r="BI260" s="494"/>
      <c r="BJ260" s="494"/>
      <c r="BK260" s="494"/>
      <c r="BL260" s="494"/>
      <c r="BM260" s="494"/>
      <c r="BN260" s="494"/>
      <c r="BO260" s="494"/>
      <c r="BP260" s="494"/>
      <c r="BQ260" s="494"/>
      <c r="BR260" s="494"/>
      <c r="BS260" s="494"/>
      <c r="BT260" s="494"/>
      <c r="BU260" s="494"/>
      <c r="BV260" s="494"/>
      <c r="BW260" s="494"/>
      <c r="BX260" s="494"/>
      <c r="BY260" s="494"/>
      <c r="BZ260" s="494"/>
      <c r="CA260" s="494"/>
      <c r="CB260" s="494"/>
      <c r="CC260" s="494"/>
      <c r="CD260" s="494"/>
      <c r="CE260" s="494"/>
    </row>
    <row r="261" spans="1:83" hidden="1">
      <c r="A261" s="546"/>
      <c r="B261" s="544"/>
      <c r="C261" s="494"/>
      <c r="D261" s="494"/>
      <c r="E261" s="494"/>
      <c r="F261" s="494"/>
      <c r="G261" s="494"/>
      <c r="H261" s="494"/>
      <c r="I261" s="494"/>
      <c r="J261" s="494"/>
      <c r="K261" s="494"/>
      <c r="L261" s="494"/>
      <c r="M261" s="494"/>
      <c r="N261" s="494"/>
      <c r="O261" s="494"/>
      <c r="P261" s="494"/>
      <c r="Q261" s="494"/>
      <c r="R261" s="494"/>
      <c r="S261" s="494"/>
      <c r="T261" s="494"/>
      <c r="U261" s="494"/>
      <c r="V261" s="494"/>
      <c r="W261" s="494"/>
      <c r="X261" s="494"/>
      <c r="Y261" s="494"/>
      <c r="Z261" s="494"/>
      <c r="AA261" s="494"/>
      <c r="AB261" s="494"/>
      <c r="AC261" s="494"/>
      <c r="AD261" s="494"/>
      <c r="AE261" s="494"/>
      <c r="AF261" s="494"/>
      <c r="AG261" s="494"/>
      <c r="AH261" s="494"/>
      <c r="AI261" s="494"/>
      <c r="AJ261" s="494"/>
      <c r="AK261" s="494"/>
      <c r="AL261" s="494"/>
      <c r="AM261" s="494"/>
      <c r="AN261" s="494"/>
      <c r="AO261" s="494"/>
      <c r="AP261" s="494"/>
      <c r="AQ261" s="494"/>
      <c r="AR261" s="494"/>
      <c r="AS261" s="494"/>
      <c r="AT261" s="494"/>
      <c r="AU261" s="494"/>
      <c r="AV261" s="494"/>
      <c r="AW261" s="494"/>
      <c r="AX261" s="494"/>
      <c r="AY261" s="494"/>
      <c r="AZ261" s="494"/>
      <c r="BA261" s="494"/>
      <c r="BB261" s="494"/>
      <c r="BC261" s="494"/>
      <c r="BD261" s="494"/>
      <c r="BE261" s="494"/>
      <c r="BF261" s="494"/>
      <c r="BG261" s="494"/>
      <c r="BH261" s="494"/>
      <c r="BI261" s="494"/>
      <c r="BJ261" s="494"/>
      <c r="BK261" s="494"/>
      <c r="BL261" s="494"/>
      <c r="BM261" s="494"/>
      <c r="BN261" s="494"/>
      <c r="BO261" s="494"/>
      <c r="BP261" s="494"/>
      <c r="BQ261" s="494"/>
      <c r="BR261" s="494"/>
      <c r="BS261" s="494"/>
      <c r="BT261" s="494"/>
      <c r="BU261" s="494"/>
      <c r="BV261" s="494"/>
      <c r="BW261" s="494"/>
      <c r="BX261" s="494"/>
      <c r="BY261" s="494"/>
      <c r="BZ261" s="494"/>
      <c r="CA261" s="494"/>
      <c r="CB261" s="494"/>
      <c r="CC261" s="494"/>
      <c r="CD261" s="494"/>
      <c r="CE261" s="494"/>
    </row>
    <row r="262" spans="1:83" hidden="1">
      <c r="A262" s="546"/>
      <c r="B262" s="495" t="s">
        <v>130</v>
      </c>
      <c r="C262" s="496"/>
      <c r="D262" s="497" t="s">
        <v>37</v>
      </c>
      <c r="E262" s="497" t="s">
        <v>38</v>
      </c>
      <c r="F262" s="477" t="s">
        <v>112</v>
      </c>
      <c r="G262" s="477"/>
      <c r="H262" s="471"/>
      <c r="I262" s="471"/>
      <c r="J262" s="471"/>
      <c r="K262" s="471"/>
      <c r="L262" s="471"/>
      <c r="M262" s="471"/>
      <c r="N262" s="471"/>
      <c r="O262" s="471"/>
      <c r="P262" s="494"/>
      <c r="Q262" s="494"/>
      <c r="R262" s="494"/>
      <c r="S262" s="494"/>
      <c r="T262" s="494"/>
      <c r="U262" s="494"/>
      <c r="V262" s="494"/>
      <c r="W262" s="494"/>
      <c r="X262" s="494"/>
      <c r="Y262" s="494"/>
      <c r="Z262" s="494"/>
      <c r="AA262" s="494"/>
      <c r="AB262" s="494"/>
      <c r="AC262" s="494"/>
      <c r="AD262" s="494"/>
      <c r="AE262" s="494"/>
      <c r="AF262" s="494"/>
      <c r="AG262" s="494"/>
      <c r="AH262" s="494"/>
      <c r="AI262" s="494"/>
      <c r="AJ262" s="494"/>
      <c r="AK262" s="494"/>
      <c r="AL262" s="494"/>
      <c r="AM262" s="494"/>
      <c r="AN262" s="494"/>
      <c r="AO262" s="494"/>
      <c r="AP262" s="494"/>
      <c r="AQ262" s="494"/>
      <c r="AR262" s="494"/>
      <c r="AS262" s="494"/>
      <c r="AT262" s="494"/>
      <c r="AU262" s="494"/>
      <c r="AV262" s="494"/>
      <c r="AW262" s="494"/>
      <c r="AX262" s="494"/>
      <c r="AY262" s="494"/>
      <c r="AZ262" s="494"/>
      <c r="BA262" s="494"/>
      <c r="BB262" s="494"/>
      <c r="BC262" s="494"/>
      <c r="BD262" s="494"/>
      <c r="BE262" s="494"/>
      <c r="BF262" s="494"/>
      <c r="BG262" s="494"/>
      <c r="BH262" s="494"/>
      <c r="BI262" s="494"/>
      <c r="BJ262" s="494"/>
      <c r="BK262" s="494"/>
      <c r="BL262" s="494"/>
      <c r="BM262" s="494"/>
      <c r="BN262" s="494"/>
      <c r="BO262" s="494"/>
      <c r="BP262" s="494"/>
      <c r="BQ262" s="494"/>
      <c r="BR262" s="494"/>
      <c r="BS262" s="494"/>
      <c r="BT262" s="494"/>
      <c r="BU262" s="494"/>
      <c r="BV262" s="494"/>
      <c r="BW262" s="494"/>
      <c r="BX262" s="494"/>
      <c r="BY262" s="494"/>
      <c r="BZ262" s="494"/>
      <c r="CA262" s="494"/>
      <c r="CB262" s="494"/>
      <c r="CC262" s="494"/>
      <c r="CD262" s="494"/>
      <c r="CE262" s="494"/>
    </row>
    <row r="263" spans="1:83" ht="33" hidden="1">
      <c r="A263" s="546"/>
      <c r="B263" s="498" t="s">
        <v>131</v>
      </c>
      <c r="C263" s="476" t="s">
        <v>118</v>
      </c>
      <c r="D263" s="630"/>
      <c r="E263" s="630"/>
      <c r="F263" s="630"/>
      <c r="G263" s="477"/>
      <c r="H263" s="471"/>
      <c r="I263" s="471"/>
      <c r="J263" s="471"/>
      <c r="K263" s="471"/>
      <c r="L263" s="471"/>
      <c r="M263" s="471"/>
      <c r="N263" s="471"/>
      <c r="O263" s="471"/>
      <c r="P263" s="494"/>
      <c r="Q263" s="494"/>
      <c r="R263" s="494"/>
      <c r="S263" s="494"/>
      <c r="T263" s="494"/>
      <c r="U263" s="494"/>
      <c r="V263" s="494"/>
      <c r="W263" s="494"/>
      <c r="X263" s="494"/>
      <c r="Y263" s="494"/>
      <c r="Z263" s="494"/>
      <c r="AA263" s="494"/>
      <c r="AB263" s="494"/>
      <c r="AC263" s="494"/>
      <c r="AD263" s="494"/>
      <c r="AE263" s="494"/>
      <c r="AF263" s="494"/>
      <c r="AG263" s="494"/>
      <c r="AH263" s="494"/>
      <c r="AI263" s="494"/>
      <c r="AJ263" s="494"/>
      <c r="AK263" s="494"/>
      <c r="AL263" s="494"/>
      <c r="AM263" s="494"/>
      <c r="AN263" s="494"/>
      <c r="AO263" s="494"/>
      <c r="AP263" s="494"/>
      <c r="AQ263" s="494"/>
      <c r="AR263" s="494"/>
      <c r="AS263" s="494"/>
      <c r="AT263" s="494"/>
      <c r="AU263" s="494"/>
      <c r="AV263" s="494"/>
      <c r="AW263" s="494"/>
      <c r="AX263" s="494"/>
      <c r="AY263" s="494"/>
      <c r="AZ263" s="494"/>
      <c r="BA263" s="494"/>
      <c r="BB263" s="494"/>
      <c r="BC263" s="494"/>
      <c r="BD263" s="494"/>
      <c r="BE263" s="494"/>
      <c r="BF263" s="494"/>
      <c r="BG263" s="494"/>
      <c r="BH263" s="494"/>
      <c r="BI263" s="494"/>
      <c r="BJ263" s="494"/>
      <c r="BK263" s="494"/>
      <c r="BL263" s="494"/>
      <c r="BM263" s="494"/>
      <c r="BN263" s="494"/>
      <c r="BO263" s="494"/>
      <c r="BP263" s="494"/>
      <c r="BQ263" s="494"/>
      <c r="BR263" s="494"/>
      <c r="BS263" s="494"/>
      <c r="BT263" s="494"/>
      <c r="BU263" s="494"/>
      <c r="BV263" s="494"/>
      <c r="BW263" s="494"/>
      <c r="BX263" s="494"/>
      <c r="BY263" s="494"/>
      <c r="BZ263" s="494"/>
      <c r="CA263" s="494"/>
      <c r="CB263" s="494"/>
      <c r="CC263" s="494"/>
      <c r="CD263" s="494"/>
      <c r="CE263" s="494"/>
    </row>
    <row r="264" spans="1:83" hidden="1">
      <c r="A264" s="546"/>
      <c r="B264" s="484"/>
      <c r="C264" s="499" t="s">
        <v>119</v>
      </c>
      <c r="D264" s="630"/>
      <c r="E264" s="630"/>
      <c r="F264" s="630"/>
      <c r="G264" s="477"/>
      <c r="H264" s="471"/>
      <c r="I264" s="471"/>
      <c r="J264" s="471"/>
      <c r="K264" s="471"/>
      <c r="L264" s="471"/>
      <c r="M264" s="471"/>
      <c r="N264" s="471"/>
      <c r="O264" s="471"/>
      <c r="P264" s="494"/>
      <c r="Q264" s="494"/>
      <c r="R264" s="494"/>
      <c r="S264" s="494"/>
      <c r="T264" s="494"/>
      <c r="U264" s="494"/>
      <c r="V264" s="494"/>
      <c r="W264" s="494"/>
      <c r="X264" s="494"/>
      <c r="Y264" s="494"/>
      <c r="Z264" s="494"/>
      <c r="AA264" s="494"/>
      <c r="AB264" s="494"/>
      <c r="AC264" s="494"/>
      <c r="AD264" s="494"/>
      <c r="AE264" s="494"/>
      <c r="AF264" s="494"/>
      <c r="AG264" s="494"/>
      <c r="AH264" s="494"/>
      <c r="AI264" s="494"/>
      <c r="AJ264" s="494"/>
      <c r="AK264" s="494"/>
      <c r="AL264" s="494"/>
      <c r="AM264" s="494"/>
      <c r="AN264" s="494"/>
      <c r="AO264" s="494"/>
      <c r="AP264" s="494"/>
      <c r="AQ264" s="494"/>
      <c r="AR264" s="494"/>
      <c r="AS264" s="494"/>
      <c r="AT264" s="494"/>
      <c r="AU264" s="494"/>
      <c r="AV264" s="494"/>
      <c r="AW264" s="494"/>
      <c r="AX264" s="494"/>
      <c r="AY264" s="494"/>
      <c r="AZ264" s="494"/>
      <c r="BA264" s="494"/>
      <c r="BB264" s="494"/>
      <c r="BC264" s="494"/>
      <c r="BD264" s="494"/>
      <c r="BE264" s="494"/>
      <c r="BF264" s="494"/>
      <c r="BG264" s="494"/>
      <c r="BH264" s="494"/>
      <c r="BI264" s="494"/>
      <c r="BJ264" s="494"/>
      <c r="BK264" s="494"/>
      <c r="BL264" s="494"/>
      <c r="BM264" s="494"/>
      <c r="BN264" s="494"/>
      <c r="BO264" s="494"/>
      <c r="BP264" s="494"/>
      <c r="BQ264" s="494"/>
      <c r="BR264" s="494"/>
      <c r="BS264" s="494"/>
      <c r="BT264" s="494"/>
      <c r="BU264" s="494"/>
      <c r="BV264" s="494"/>
      <c r="BW264" s="494"/>
      <c r="BX264" s="494"/>
      <c r="BY264" s="494"/>
      <c r="BZ264" s="494"/>
      <c r="CA264" s="494"/>
      <c r="CB264" s="494"/>
      <c r="CC264" s="494"/>
      <c r="CD264" s="494"/>
      <c r="CE264" s="494"/>
    </row>
    <row r="265" spans="1:83" hidden="1">
      <c r="A265" s="546"/>
      <c r="B265" s="500" t="s">
        <v>132</v>
      </c>
      <c r="C265" s="501"/>
      <c r="D265" s="502" t="s">
        <v>133</v>
      </c>
      <c r="E265" s="502" t="s">
        <v>134</v>
      </c>
      <c r="F265" s="502" t="s">
        <v>135</v>
      </c>
      <c r="G265" s="503" t="s">
        <v>136</v>
      </c>
      <c r="H265" s="471"/>
      <c r="I265" s="471"/>
      <c r="J265" s="471"/>
      <c r="K265" s="471"/>
      <c r="L265" s="471"/>
      <c r="M265" s="471"/>
      <c r="N265" s="471"/>
      <c r="O265" s="471"/>
      <c r="P265" s="494"/>
      <c r="Q265" s="494"/>
      <c r="R265" s="494"/>
      <c r="S265" s="494"/>
      <c r="T265" s="494"/>
      <c r="U265" s="494"/>
      <c r="V265" s="494"/>
      <c r="W265" s="494"/>
      <c r="X265" s="494"/>
      <c r="Y265" s="494"/>
      <c r="Z265" s="494"/>
      <c r="AA265" s="494"/>
      <c r="AB265" s="494"/>
      <c r="AC265" s="494"/>
      <c r="AD265" s="494"/>
      <c r="AE265" s="494"/>
      <c r="AF265" s="494"/>
      <c r="AG265" s="494"/>
      <c r="AH265" s="494"/>
      <c r="AI265" s="494"/>
      <c r="AJ265" s="494"/>
      <c r="AK265" s="494"/>
      <c r="AL265" s="494"/>
      <c r="AM265" s="494"/>
      <c r="AN265" s="494"/>
      <c r="AO265" s="494"/>
      <c r="AP265" s="494"/>
      <c r="AQ265" s="494"/>
      <c r="AR265" s="494"/>
      <c r="AS265" s="494"/>
      <c r="AT265" s="494"/>
      <c r="AU265" s="494"/>
      <c r="AV265" s="494"/>
      <c r="AW265" s="494"/>
      <c r="AX265" s="494"/>
      <c r="AY265" s="494"/>
      <c r="AZ265" s="494"/>
      <c r="BA265" s="494"/>
      <c r="BB265" s="494"/>
      <c r="BC265" s="494"/>
      <c r="BD265" s="494"/>
      <c r="BE265" s="494"/>
      <c r="BF265" s="494"/>
      <c r="BG265" s="494"/>
      <c r="BH265" s="494"/>
      <c r="BI265" s="494"/>
      <c r="BJ265" s="494"/>
      <c r="BK265" s="494"/>
      <c r="BL265" s="494"/>
      <c r="BM265" s="494"/>
      <c r="BN265" s="494"/>
      <c r="BO265" s="494"/>
      <c r="BP265" s="494"/>
      <c r="BQ265" s="494"/>
      <c r="BR265" s="494"/>
      <c r="BS265" s="494"/>
      <c r="BT265" s="494"/>
      <c r="BU265" s="494"/>
      <c r="BV265" s="494"/>
      <c r="BW265" s="494"/>
      <c r="BX265" s="494"/>
      <c r="BY265" s="494"/>
      <c r="BZ265" s="494"/>
      <c r="CA265" s="494"/>
      <c r="CB265" s="494"/>
      <c r="CC265" s="494"/>
      <c r="CD265" s="494"/>
      <c r="CE265" s="494"/>
    </row>
    <row r="266" spans="1:83" ht="49.5" hidden="1">
      <c r="A266" s="546"/>
      <c r="B266" s="477"/>
      <c r="C266" s="504" t="s">
        <v>137</v>
      </c>
      <c r="D266" s="630"/>
      <c r="E266" s="630"/>
      <c r="F266" s="630"/>
      <c r="G266" s="630"/>
      <c r="H266" s="471"/>
      <c r="I266" s="471"/>
      <c r="J266" s="471"/>
      <c r="K266" s="471"/>
      <c r="L266" s="471"/>
      <c r="M266" s="471"/>
      <c r="N266" s="471"/>
      <c r="O266" s="471"/>
      <c r="P266" s="494"/>
      <c r="Q266" s="494"/>
      <c r="R266" s="494"/>
      <c r="S266" s="494"/>
      <c r="T266" s="494"/>
      <c r="U266" s="494"/>
      <c r="V266" s="494"/>
      <c r="W266" s="494"/>
      <c r="X266" s="494"/>
      <c r="Y266" s="494"/>
      <c r="Z266" s="494"/>
      <c r="AA266" s="494"/>
      <c r="AB266" s="494"/>
      <c r="AC266" s="494"/>
      <c r="AD266" s="494"/>
      <c r="AE266" s="494"/>
      <c r="AF266" s="494"/>
      <c r="AG266" s="494"/>
      <c r="AH266" s="494"/>
      <c r="AI266" s="494"/>
      <c r="AJ266" s="494"/>
      <c r="AK266" s="494"/>
      <c r="AL266" s="494"/>
      <c r="AM266" s="494"/>
      <c r="AN266" s="494"/>
      <c r="AO266" s="494"/>
      <c r="AP266" s="494"/>
      <c r="AQ266" s="494"/>
      <c r="AR266" s="494"/>
      <c r="AS266" s="494"/>
      <c r="AT266" s="494"/>
      <c r="AU266" s="494"/>
      <c r="AV266" s="494"/>
      <c r="AW266" s="494"/>
      <c r="AX266" s="494"/>
      <c r="AY266" s="494"/>
      <c r="AZ266" s="494"/>
      <c r="BA266" s="494"/>
      <c r="BB266" s="494"/>
      <c r="BC266" s="494"/>
      <c r="BD266" s="494"/>
      <c r="BE266" s="494"/>
      <c r="BF266" s="494"/>
      <c r="BG266" s="494"/>
      <c r="BH266" s="494"/>
      <c r="BI266" s="494"/>
      <c r="BJ266" s="494"/>
      <c r="BK266" s="494"/>
      <c r="BL266" s="494"/>
      <c r="BM266" s="494"/>
      <c r="BN266" s="494"/>
      <c r="BO266" s="494"/>
      <c r="BP266" s="494"/>
      <c r="BQ266" s="494"/>
      <c r="BR266" s="494"/>
      <c r="BS266" s="494"/>
      <c r="BT266" s="494"/>
      <c r="BU266" s="494"/>
      <c r="BV266" s="494"/>
      <c r="BW266" s="494"/>
      <c r="BX266" s="494"/>
      <c r="BY266" s="494"/>
      <c r="BZ266" s="494"/>
      <c r="CA266" s="494"/>
      <c r="CB266" s="494"/>
      <c r="CC266" s="494"/>
      <c r="CD266" s="494"/>
      <c r="CE266" s="494"/>
    </row>
    <row r="267" spans="1:83" hidden="1">
      <c r="A267" s="546"/>
      <c r="B267" s="485"/>
      <c r="C267" s="505"/>
      <c r="D267" s="630"/>
      <c r="E267" s="630"/>
      <c r="F267" s="630"/>
      <c r="G267" s="630"/>
      <c r="H267" s="471"/>
      <c r="I267" s="471"/>
      <c r="J267" s="471"/>
      <c r="K267" s="471"/>
      <c r="L267" s="471"/>
      <c r="M267" s="471"/>
      <c r="N267" s="471"/>
      <c r="O267" s="471"/>
      <c r="P267" s="494"/>
      <c r="Q267" s="494"/>
      <c r="R267" s="494"/>
      <c r="S267" s="494"/>
      <c r="T267" s="494"/>
      <c r="U267" s="494"/>
      <c r="V267" s="494"/>
      <c r="W267" s="494"/>
      <c r="X267" s="494"/>
      <c r="Y267" s="494"/>
      <c r="Z267" s="494"/>
      <c r="AA267" s="494"/>
      <c r="AB267" s="494"/>
      <c r="AC267" s="494"/>
      <c r="AD267" s="494"/>
      <c r="AE267" s="494"/>
      <c r="AF267" s="494"/>
      <c r="AG267" s="494"/>
      <c r="AH267" s="494"/>
      <c r="AI267" s="494"/>
      <c r="AJ267" s="494"/>
      <c r="AK267" s="494"/>
      <c r="AL267" s="494"/>
      <c r="AM267" s="494"/>
      <c r="AN267" s="494"/>
      <c r="AO267" s="494"/>
      <c r="AP267" s="494"/>
      <c r="AQ267" s="494"/>
      <c r="AR267" s="494"/>
      <c r="AS267" s="494"/>
      <c r="AT267" s="494"/>
      <c r="AU267" s="494"/>
      <c r="AV267" s="494"/>
      <c r="AW267" s="494"/>
      <c r="AX267" s="494"/>
      <c r="AY267" s="494"/>
      <c r="AZ267" s="494"/>
      <c r="BA267" s="494"/>
      <c r="BB267" s="494"/>
      <c r="BC267" s="494"/>
      <c r="BD267" s="494"/>
      <c r="BE267" s="494"/>
      <c r="BF267" s="494"/>
      <c r="BG267" s="494"/>
      <c r="BH267" s="494"/>
      <c r="BI267" s="494"/>
      <c r="BJ267" s="494"/>
      <c r="BK267" s="494"/>
      <c r="BL267" s="494"/>
      <c r="BM267" s="494"/>
      <c r="BN267" s="494"/>
      <c r="BO267" s="494"/>
      <c r="BP267" s="494"/>
      <c r="BQ267" s="494"/>
      <c r="BR267" s="494"/>
      <c r="BS267" s="494"/>
      <c r="BT267" s="494"/>
      <c r="BU267" s="494"/>
      <c r="BV267" s="494"/>
      <c r="BW267" s="494"/>
      <c r="BX267" s="494"/>
      <c r="BY267" s="494"/>
      <c r="BZ267" s="494"/>
      <c r="CA267" s="494"/>
      <c r="CB267" s="494"/>
      <c r="CC267" s="494"/>
      <c r="CD267" s="494"/>
      <c r="CE267" s="494"/>
    </row>
    <row r="268" spans="1:83" hidden="1">
      <c r="A268" s="546"/>
      <c r="B268" s="484"/>
      <c r="C268" s="473"/>
      <c r="D268" s="473"/>
      <c r="E268" s="477"/>
      <c r="F268" s="477"/>
      <c r="G268" s="477"/>
      <c r="H268" s="471"/>
      <c r="I268" s="471"/>
      <c r="J268" s="471"/>
      <c r="K268" s="471"/>
      <c r="L268" s="471"/>
      <c r="M268" s="471"/>
      <c r="N268" s="471"/>
      <c r="O268" s="471"/>
      <c r="P268" s="494"/>
      <c r="Q268" s="494"/>
      <c r="R268" s="494"/>
      <c r="S268" s="494"/>
      <c r="T268" s="494"/>
      <c r="U268" s="494"/>
      <c r="V268" s="494"/>
      <c r="W268" s="494"/>
      <c r="X268" s="494"/>
      <c r="Y268" s="494"/>
      <c r="Z268" s="494"/>
      <c r="AA268" s="494"/>
      <c r="AB268" s="494"/>
      <c r="AC268" s="494"/>
      <c r="AD268" s="494"/>
      <c r="AE268" s="494"/>
      <c r="AF268" s="494"/>
      <c r="AG268" s="494"/>
      <c r="AH268" s="494"/>
      <c r="AI268" s="494"/>
      <c r="AJ268" s="494"/>
      <c r="AK268" s="494"/>
      <c r="AL268" s="494"/>
      <c r="AM268" s="494"/>
      <c r="AN268" s="494"/>
      <c r="AO268" s="494"/>
      <c r="AP268" s="494"/>
      <c r="AQ268" s="494"/>
      <c r="AR268" s="494"/>
      <c r="AS268" s="494"/>
      <c r="AT268" s="494"/>
      <c r="AU268" s="494"/>
      <c r="AV268" s="494"/>
      <c r="AW268" s="494"/>
      <c r="AX268" s="494"/>
      <c r="AY268" s="494"/>
      <c r="AZ268" s="494"/>
      <c r="BA268" s="494"/>
      <c r="BB268" s="494"/>
      <c r="BC268" s="494"/>
      <c r="BD268" s="494"/>
      <c r="BE268" s="494"/>
      <c r="BF268" s="494"/>
      <c r="BG268" s="494"/>
      <c r="BH268" s="494"/>
      <c r="BI268" s="494"/>
      <c r="BJ268" s="494"/>
      <c r="BK268" s="494"/>
      <c r="BL268" s="494"/>
      <c r="BM268" s="494"/>
      <c r="BN268" s="494"/>
      <c r="BO268" s="494"/>
      <c r="BP268" s="494"/>
      <c r="BQ268" s="494"/>
      <c r="BR268" s="494"/>
      <c r="BS268" s="494"/>
      <c r="BT268" s="494"/>
      <c r="BU268" s="494"/>
      <c r="BV268" s="494"/>
      <c r="BW268" s="494"/>
      <c r="BX268" s="494"/>
      <c r="BY268" s="494"/>
      <c r="BZ268" s="494"/>
      <c r="CA268" s="494"/>
      <c r="CB268" s="494"/>
      <c r="CC268" s="494"/>
      <c r="CD268" s="494"/>
      <c r="CE268" s="494"/>
    </row>
    <row r="269" spans="1:83" hidden="1">
      <c r="A269" s="546"/>
      <c r="B269" s="495" t="s">
        <v>138</v>
      </c>
      <c r="C269" s="473"/>
      <c r="D269" s="473"/>
      <c r="E269" s="477"/>
      <c r="F269" s="477"/>
      <c r="G269" s="477"/>
      <c r="H269" s="471"/>
      <c r="I269" s="471"/>
      <c r="J269" s="471"/>
      <c r="K269" s="471"/>
      <c r="L269" s="471"/>
      <c r="M269" s="471"/>
      <c r="N269" s="471"/>
      <c r="O269" s="471"/>
      <c r="P269" s="494"/>
      <c r="Q269" s="494"/>
      <c r="R269" s="494"/>
      <c r="S269" s="494"/>
      <c r="T269" s="494"/>
      <c r="U269" s="494"/>
      <c r="V269" s="494"/>
      <c r="W269" s="494"/>
      <c r="X269" s="494"/>
      <c r="Y269" s="494"/>
      <c r="Z269" s="494"/>
      <c r="AA269" s="494"/>
      <c r="AB269" s="494"/>
      <c r="AC269" s="494"/>
      <c r="AD269" s="494"/>
      <c r="AE269" s="494"/>
      <c r="AF269" s="494"/>
      <c r="AG269" s="494"/>
      <c r="AH269" s="494"/>
      <c r="AI269" s="494"/>
      <c r="AJ269" s="494"/>
      <c r="AK269" s="494"/>
      <c r="AL269" s="494"/>
      <c r="AM269" s="494"/>
      <c r="AN269" s="494"/>
      <c r="AO269" s="494"/>
      <c r="AP269" s="494"/>
      <c r="AQ269" s="494"/>
      <c r="AR269" s="494"/>
      <c r="AS269" s="494"/>
      <c r="AT269" s="494"/>
      <c r="AU269" s="494"/>
      <c r="AV269" s="494"/>
      <c r="AW269" s="494"/>
      <c r="AX269" s="494"/>
      <c r="AY269" s="494"/>
      <c r="AZ269" s="494"/>
      <c r="BA269" s="494"/>
      <c r="BB269" s="494"/>
      <c r="BC269" s="494"/>
      <c r="BD269" s="494"/>
      <c r="BE269" s="494"/>
      <c r="BF269" s="494"/>
      <c r="BG269" s="494"/>
      <c r="BH269" s="494"/>
      <c r="BI269" s="494"/>
      <c r="BJ269" s="494"/>
      <c r="BK269" s="494"/>
      <c r="BL269" s="494"/>
      <c r="BM269" s="494"/>
      <c r="BN269" s="494"/>
      <c r="BO269" s="494"/>
      <c r="BP269" s="494"/>
      <c r="BQ269" s="494"/>
      <c r="BR269" s="494"/>
      <c r="BS269" s="494"/>
      <c r="BT269" s="494"/>
      <c r="BU269" s="494"/>
      <c r="BV269" s="494"/>
      <c r="BW269" s="494"/>
      <c r="BX269" s="494"/>
      <c r="BY269" s="494"/>
      <c r="BZ269" s="494"/>
      <c r="CA269" s="494"/>
      <c r="CB269" s="494"/>
      <c r="CC269" s="494"/>
      <c r="CD269" s="494"/>
      <c r="CE269" s="494"/>
    </row>
    <row r="270" spans="1:83" hidden="1">
      <c r="A270" s="546"/>
      <c r="B270" s="484"/>
      <c r="C270" s="496" t="s">
        <v>62</v>
      </c>
      <c r="D270" s="636"/>
      <c r="E270" s="485"/>
      <c r="F270" s="485"/>
      <c r="G270" s="471"/>
      <c r="H270" s="471"/>
      <c r="I270" s="471"/>
      <c r="J270" s="471"/>
      <c r="K270" s="471"/>
      <c r="L270" s="471"/>
      <c r="M270" s="471"/>
      <c r="N270" s="471"/>
      <c r="O270" s="471"/>
      <c r="P270" s="494"/>
      <c r="Q270" s="494"/>
      <c r="R270" s="494"/>
      <c r="S270" s="494"/>
      <c r="T270" s="494"/>
      <c r="U270" s="494"/>
      <c r="V270" s="494"/>
      <c r="W270" s="494"/>
      <c r="X270" s="494"/>
      <c r="Y270" s="494"/>
      <c r="Z270" s="494"/>
      <c r="AA270" s="494"/>
      <c r="AB270" s="494"/>
      <c r="AC270" s="494"/>
      <c r="AD270" s="494"/>
      <c r="AE270" s="494"/>
      <c r="AF270" s="494"/>
      <c r="AG270" s="494"/>
      <c r="AH270" s="494"/>
      <c r="AI270" s="494"/>
      <c r="AJ270" s="494"/>
      <c r="AK270" s="494"/>
      <c r="AL270" s="494"/>
      <c r="AM270" s="494"/>
      <c r="AN270" s="494"/>
      <c r="AO270" s="494"/>
      <c r="AP270" s="494"/>
      <c r="AQ270" s="494"/>
      <c r="AR270" s="494"/>
      <c r="AS270" s="494"/>
      <c r="AT270" s="494"/>
      <c r="AU270" s="494"/>
      <c r="AV270" s="494"/>
      <c r="AW270" s="494"/>
      <c r="AX270" s="494"/>
      <c r="AY270" s="494"/>
      <c r="AZ270" s="494"/>
      <c r="BA270" s="494"/>
      <c r="BB270" s="494"/>
      <c r="BC270" s="494"/>
      <c r="BD270" s="494"/>
      <c r="BE270" s="494"/>
      <c r="BF270" s="494"/>
      <c r="BG270" s="494"/>
      <c r="BH270" s="494"/>
      <c r="BI270" s="494"/>
      <c r="BJ270" s="494"/>
      <c r="BK270" s="494"/>
      <c r="BL270" s="494"/>
      <c r="BM270" s="494"/>
      <c r="BN270" s="494"/>
      <c r="BO270" s="494"/>
      <c r="BP270" s="494"/>
      <c r="BQ270" s="494"/>
      <c r="BR270" s="494"/>
      <c r="BS270" s="494"/>
      <c r="BT270" s="494"/>
      <c r="BU270" s="494"/>
      <c r="BV270" s="494"/>
      <c r="BW270" s="494"/>
      <c r="BX270" s="494"/>
      <c r="BY270" s="494"/>
      <c r="BZ270" s="494"/>
      <c r="CA270" s="494"/>
      <c r="CB270" s="494"/>
      <c r="CC270" s="494"/>
      <c r="CD270" s="494"/>
      <c r="CE270" s="494"/>
    </row>
    <row r="271" spans="1:83" hidden="1">
      <c r="A271" s="546"/>
      <c r="B271" s="506"/>
      <c r="C271" s="507" t="s">
        <v>2341</v>
      </c>
      <c r="D271" s="636"/>
      <c r="E271" s="508"/>
      <c r="F271" s="508"/>
      <c r="G271" s="508"/>
      <c r="H271" s="471"/>
      <c r="I271" s="471"/>
      <c r="J271" s="471"/>
      <c r="K271" s="471"/>
      <c r="L271" s="471"/>
      <c r="M271" s="471"/>
      <c r="N271" s="471"/>
      <c r="O271" s="471"/>
      <c r="P271" s="494"/>
      <c r="Q271" s="494"/>
      <c r="R271" s="494"/>
      <c r="S271" s="494"/>
      <c r="T271" s="494"/>
      <c r="U271" s="494"/>
      <c r="V271" s="494"/>
      <c r="W271" s="494"/>
      <c r="X271" s="494"/>
      <c r="Y271" s="494"/>
      <c r="Z271" s="494"/>
      <c r="AA271" s="494"/>
      <c r="AB271" s="494"/>
      <c r="AC271" s="494"/>
      <c r="AD271" s="494"/>
      <c r="AE271" s="494"/>
      <c r="AF271" s="494"/>
      <c r="AG271" s="494"/>
      <c r="AH271" s="494"/>
      <c r="AI271" s="494"/>
      <c r="AJ271" s="494"/>
      <c r="AK271" s="494"/>
      <c r="AL271" s="494"/>
      <c r="AM271" s="494"/>
      <c r="AN271" s="494"/>
      <c r="AO271" s="494"/>
      <c r="AP271" s="494"/>
      <c r="AQ271" s="494"/>
      <c r="AR271" s="494"/>
      <c r="AS271" s="494"/>
      <c r="AT271" s="494"/>
      <c r="AU271" s="494"/>
      <c r="AV271" s="494"/>
      <c r="AW271" s="494"/>
      <c r="AX271" s="494"/>
      <c r="AY271" s="494"/>
      <c r="AZ271" s="494"/>
      <c r="BA271" s="494"/>
      <c r="BB271" s="494"/>
      <c r="BC271" s="494"/>
      <c r="BD271" s="494"/>
      <c r="BE271" s="494"/>
      <c r="BF271" s="494"/>
      <c r="BG271" s="494"/>
      <c r="BH271" s="494"/>
      <c r="BI271" s="494"/>
      <c r="BJ271" s="494"/>
      <c r="BK271" s="494"/>
      <c r="BL271" s="494"/>
      <c r="BM271" s="494"/>
      <c r="BN271" s="494"/>
      <c r="BO271" s="494"/>
      <c r="BP271" s="494"/>
      <c r="BQ271" s="494"/>
      <c r="BR271" s="494"/>
      <c r="BS271" s="494"/>
      <c r="BT271" s="494"/>
      <c r="BU271" s="494"/>
      <c r="BV271" s="494"/>
      <c r="BW271" s="494"/>
      <c r="BX271" s="494"/>
      <c r="BY271" s="494"/>
      <c r="BZ271" s="494"/>
      <c r="CA271" s="494"/>
      <c r="CB271" s="494"/>
      <c r="CC271" s="494"/>
      <c r="CD271" s="494"/>
      <c r="CE271" s="494"/>
    </row>
    <row r="272" spans="1:83" hidden="1">
      <c r="A272" s="546"/>
      <c r="B272" s="506"/>
      <c r="C272" s="509" t="s">
        <v>72</v>
      </c>
      <c r="D272" s="630"/>
      <c r="E272" s="471"/>
      <c r="F272" s="471"/>
      <c r="G272" s="471"/>
      <c r="H272" s="471"/>
      <c r="I272" s="471"/>
      <c r="J272" s="471"/>
      <c r="K272" s="471"/>
      <c r="L272" s="471"/>
      <c r="M272" s="471"/>
      <c r="N272" s="471"/>
      <c r="O272" s="471"/>
      <c r="P272" s="494"/>
      <c r="Q272" s="494"/>
      <c r="R272" s="494"/>
      <c r="S272" s="494"/>
      <c r="T272" s="494"/>
      <c r="U272" s="494"/>
      <c r="V272" s="494"/>
      <c r="W272" s="494"/>
      <c r="X272" s="494"/>
      <c r="Y272" s="494"/>
      <c r="Z272" s="494"/>
      <c r="AA272" s="494"/>
      <c r="AB272" s="494"/>
      <c r="AC272" s="494"/>
      <c r="AD272" s="494"/>
      <c r="AE272" s="494"/>
      <c r="AF272" s="494"/>
      <c r="AG272" s="494"/>
      <c r="AH272" s="494"/>
      <c r="AI272" s="494"/>
      <c r="AJ272" s="494"/>
      <c r="AK272" s="494"/>
      <c r="AL272" s="494"/>
      <c r="AM272" s="494"/>
      <c r="AN272" s="494"/>
      <c r="AO272" s="494"/>
      <c r="AP272" s="494"/>
      <c r="AQ272" s="494"/>
      <c r="AR272" s="494"/>
      <c r="AS272" s="494"/>
      <c r="AT272" s="494"/>
      <c r="AU272" s="494"/>
      <c r="AV272" s="494"/>
      <c r="AW272" s="494"/>
      <c r="AX272" s="494"/>
      <c r="AY272" s="494"/>
      <c r="AZ272" s="494"/>
      <c r="BA272" s="494"/>
      <c r="BB272" s="494"/>
      <c r="BC272" s="494"/>
      <c r="BD272" s="494"/>
      <c r="BE272" s="494"/>
      <c r="BF272" s="494"/>
      <c r="BG272" s="494"/>
      <c r="BH272" s="494"/>
      <c r="BI272" s="494"/>
      <c r="BJ272" s="494"/>
      <c r="BK272" s="494"/>
      <c r="BL272" s="494"/>
      <c r="BM272" s="494"/>
      <c r="BN272" s="494"/>
      <c r="BO272" s="494"/>
      <c r="BP272" s="494"/>
      <c r="BQ272" s="494"/>
      <c r="BR272" s="494"/>
      <c r="BS272" s="494"/>
      <c r="BT272" s="494"/>
      <c r="BU272" s="494"/>
      <c r="BV272" s="494"/>
      <c r="BW272" s="494"/>
      <c r="BX272" s="494"/>
      <c r="BY272" s="494"/>
      <c r="BZ272" s="494"/>
      <c r="CA272" s="494"/>
      <c r="CB272" s="494"/>
      <c r="CC272" s="494"/>
      <c r="CD272" s="494"/>
      <c r="CE272" s="494"/>
    </row>
    <row r="273" spans="1:84" hidden="1">
      <c r="A273" s="546"/>
      <c r="B273" s="485"/>
      <c r="C273" s="485"/>
      <c r="D273" s="477"/>
      <c r="E273" s="477"/>
      <c r="F273" s="477"/>
      <c r="G273" s="477"/>
      <c r="H273" s="473"/>
      <c r="I273" s="473"/>
      <c r="J273" s="473"/>
      <c r="K273" s="473"/>
      <c r="L273" s="473"/>
      <c r="M273" s="473"/>
      <c r="N273" s="473"/>
      <c r="O273" s="473"/>
      <c r="P273" s="494"/>
      <c r="Q273" s="494"/>
      <c r="R273" s="494"/>
      <c r="S273" s="494"/>
      <c r="T273" s="494"/>
      <c r="U273" s="494"/>
      <c r="V273" s="494"/>
      <c r="W273" s="494"/>
      <c r="X273" s="494"/>
      <c r="Y273" s="494"/>
      <c r="Z273" s="494"/>
      <c r="AA273" s="494"/>
      <c r="AB273" s="494"/>
      <c r="AC273" s="494"/>
      <c r="AD273" s="494"/>
      <c r="AE273" s="494"/>
      <c r="AF273" s="494"/>
      <c r="AG273" s="494"/>
      <c r="AH273" s="494"/>
      <c r="AI273" s="494"/>
      <c r="AJ273" s="494"/>
      <c r="AK273" s="494"/>
      <c r="AL273" s="494"/>
      <c r="AM273" s="494"/>
      <c r="AN273" s="494"/>
      <c r="AO273" s="494"/>
      <c r="AP273" s="494"/>
      <c r="AQ273" s="494"/>
      <c r="AR273" s="494"/>
      <c r="AS273" s="494"/>
      <c r="AT273" s="494"/>
      <c r="AU273" s="494"/>
      <c r="AV273" s="494"/>
      <c r="AW273" s="494"/>
      <c r="AX273" s="494"/>
      <c r="AY273" s="494"/>
      <c r="AZ273" s="494"/>
      <c r="BA273" s="494"/>
      <c r="BB273" s="494"/>
      <c r="BC273" s="494"/>
      <c r="BD273" s="494"/>
      <c r="BE273" s="494"/>
      <c r="BF273" s="494"/>
      <c r="BG273" s="494"/>
      <c r="BH273" s="494"/>
      <c r="BI273" s="494"/>
      <c r="BJ273" s="494"/>
      <c r="BK273" s="494"/>
      <c r="BL273" s="494"/>
      <c r="BM273" s="494"/>
      <c r="BN273" s="494"/>
      <c r="BO273" s="494"/>
      <c r="BP273" s="494"/>
      <c r="BQ273" s="494"/>
      <c r="BR273" s="494"/>
      <c r="BS273" s="494"/>
      <c r="BT273" s="494"/>
      <c r="BU273" s="494"/>
      <c r="BV273" s="494"/>
      <c r="BW273" s="494"/>
      <c r="BX273" s="494"/>
      <c r="BY273" s="494"/>
      <c r="BZ273" s="494"/>
      <c r="CA273" s="494"/>
      <c r="CB273" s="494"/>
      <c r="CC273" s="494"/>
      <c r="CD273" s="494"/>
      <c r="CE273" s="494"/>
    </row>
    <row r="274" spans="1:84" s="272" customFormat="1" hidden="1">
      <c r="A274" s="443"/>
      <c r="B274" s="510" t="s">
        <v>218</v>
      </c>
      <c r="C274" s="510" t="s">
        <v>219</v>
      </c>
      <c r="D274" s="510" t="s">
        <v>155</v>
      </c>
      <c r="E274" s="510" t="s">
        <v>72</v>
      </c>
      <c r="R274" s="511"/>
      <c r="S274" s="512"/>
      <c r="T274" s="512"/>
      <c r="U274" s="512"/>
      <c r="V274" s="480"/>
      <c r="W274" s="480"/>
      <c r="X274" s="480"/>
      <c r="Y274" s="480"/>
      <c r="Z274" s="480"/>
      <c r="AA274" s="480"/>
      <c r="AB274" s="480"/>
      <c r="AC274" s="480"/>
      <c r="AD274" s="480"/>
      <c r="AE274" s="480"/>
      <c r="AF274" s="480"/>
      <c r="AG274" s="480"/>
      <c r="AH274" s="480"/>
      <c r="AI274" s="480"/>
      <c r="AJ274" s="480"/>
      <c r="AK274" s="480"/>
      <c r="AL274" s="480"/>
      <c r="AM274" s="480"/>
      <c r="AN274" s="480"/>
      <c r="AO274" s="480"/>
      <c r="AP274" s="480"/>
      <c r="AQ274" s="480"/>
      <c r="AR274" s="480"/>
      <c r="AS274" s="480"/>
      <c r="AT274" s="480"/>
      <c r="AU274" s="480"/>
      <c r="AV274" s="480"/>
      <c r="AW274" s="480"/>
      <c r="AX274" s="480"/>
      <c r="AY274" s="480"/>
      <c r="AZ274" s="480"/>
      <c r="BA274" s="480"/>
      <c r="BB274" s="480"/>
      <c r="BC274" s="480"/>
      <c r="BD274" s="480"/>
      <c r="BE274" s="480"/>
      <c r="BF274" s="480"/>
      <c r="BG274" s="480"/>
      <c r="BH274" s="480"/>
      <c r="BI274" s="480"/>
      <c r="BJ274" s="480"/>
      <c r="BK274" s="480"/>
      <c r="BL274" s="480"/>
      <c r="BM274" s="480"/>
      <c r="BN274" s="480"/>
      <c r="BO274" s="480"/>
      <c r="BP274" s="480"/>
      <c r="BQ274" s="480"/>
      <c r="BR274" s="480"/>
      <c r="BS274" s="480"/>
      <c r="BT274" s="480"/>
      <c r="BU274" s="480"/>
      <c r="BV274" s="480"/>
      <c r="BW274" s="480"/>
      <c r="BX274" s="480"/>
      <c r="BY274" s="480"/>
      <c r="BZ274" s="480"/>
      <c r="CA274" s="480"/>
      <c r="CB274" s="480"/>
      <c r="CC274" s="480"/>
      <c r="CD274" s="480"/>
      <c r="CE274" s="480"/>
    </row>
    <row r="275" spans="1:84" s="272" customFormat="1" ht="49.5" hidden="1">
      <c r="A275" s="443"/>
      <c r="B275" s="513" t="s">
        <v>216</v>
      </c>
      <c r="C275" s="637"/>
      <c r="D275" s="638"/>
      <c r="E275" s="658"/>
      <c r="R275" s="511"/>
      <c r="S275" s="512"/>
      <c r="T275" s="512"/>
      <c r="U275" s="512"/>
      <c r="V275" s="480"/>
      <c r="W275" s="480"/>
      <c r="X275" s="480"/>
      <c r="Y275" s="480"/>
      <c r="Z275" s="480"/>
      <c r="AA275" s="480"/>
      <c r="AB275" s="480"/>
      <c r="AC275" s="480"/>
      <c r="AD275" s="480"/>
      <c r="AE275" s="480"/>
      <c r="AF275" s="480"/>
      <c r="AG275" s="480"/>
      <c r="AH275" s="480"/>
      <c r="AI275" s="480"/>
      <c r="AJ275" s="480"/>
      <c r="AK275" s="480"/>
      <c r="AL275" s="480"/>
      <c r="AM275" s="480"/>
      <c r="AN275" s="480"/>
      <c r="AO275" s="480"/>
      <c r="AP275" s="480"/>
      <c r="AQ275" s="480"/>
      <c r="AR275" s="480"/>
      <c r="AS275" s="480"/>
      <c r="AT275" s="480"/>
      <c r="AU275" s="480"/>
      <c r="AV275" s="480"/>
      <c r="AW275" s="480"/>
      <c r="AX275" s="480"/>
      <c r="AY275" s="480"/>
      <c r="AZ275" s="480"/>
      <c r="BA275" s="480"/>
      <c r="BB275" s="480"/>
      <c r="BC275" s="480"/>
      <c r="BD275" s="480"/>
      <c r="BE275" s="480"/>
      <c r="BF275" s="480"/>
      <c r="BG275" s="480"/>
      <c r="BH275" s="480"/>
      <c r="BI275" s="480"/>
      <c r="BJ275" s="480"/>
      <c r="BK275" s="480"/>
      <c r="BL275" s="480"/>
      <c r="BM275" s="480"/>
      <c r="BN275" s="480"/>
      <c r="BO275" s="480"/>
      <c r="BP275" s="480"/>
      <c r="BQ275" s="480"/>
      <c r="BR275" s="480"/>
      <c r="BS275" s="480"/>
      <c r="BT275" s="480"/>
      <c r="BU275" s="480"/>
      <c r="BV275" s="480"/>
      <c r="BW275" s="480"/>
      <c r="BX275" s="480"/>
      <c r="BY275" s="480"/>
      <c r="BZ275" s="480"/>
      <c r="CA275" s="480"/>
      <c r="CB275" s="480"/>
      <c r="CC275" s="480"/>
      <c r="CD275" s="480"/>
      <c r="CE275" s="480"/>
    </row>
    <row r="276" spans="1:84" s="272" customFormat="1" ht="20.25" hidden="1">
      <c r="A276" s="443"/>
      <c r="B276" s="272" t="s">
        <v>217</v>
      </c>
      <c r="C276" s="637"/>
      <c r="D276" s="638"/>
      <c r="E276" s="658"/>
      <c r="F276" s="515"/>
      <c r="G276" s="515"/>
      <c r="H276" s="516"/>
      <c r="I276" s="516"/>
      <c r="J276" s="516"/>
      <c r="K276" s="516"/>
      <c r="L276" s="516"/>
      <c r="M276" s="516"/>
      <c r="N276" s="516"/>
      <c r="O276" s="516"/>
      <c r="P276" s="473"/>
      <c r="Q276" s="480"/>
      <c r="R276" s="480"/>
      <c r="S276" s="480"/>
      <c r="T276" s="480"/>
      <c r="U276" s="480"/>
      <c r="V276" s="480"/>
      <c r="W276" s="480"/>
      <c r="X276" s="480"/>
      <c r="Y276" s="480"/>
      <c r="Z276" s="480"/>
      <c r="AA276" s="480"/>
      <c r="AB276" s="480"/>
      <c r="AC276" s="480"/>
      <c r="AD276" s="480"/>
      <c r="AE276" s="480"/>
      <c r="AF276" s="480"/>
      <c r="AG276" s="480"/>
      <c r="AH276" s="480"/>
      <c r="AI276" s="480"/>
      <c r="AJ276" s="480"/>
      <c r="AK276" s="480"/>
      <c r="AL276" s="480"/>
      <c r="AM276" s="480"/>
      <c r="AN276" s="480"/>
      <c r="AO276" s="480"/>
      <c r="AP276" s="480"/>
      <c r="AQ276" s="480"/>
      <c r="AR276" s="480"/>
      <c r="AS276" s="480"/>
      <c r="AT276" s="480"/>
      <c r="AU276" s="480"/>
      <c r="AV276" s="480"/>
      <c r="AW276" s="480"/>
      <c r="AX276" s="480"/>
      <c r="AY276" s="480"/>
      <c r="AZ276" s="480"/>
      <c r="BA276" s="480"/>
      <c r="BB276" s="480"/>
      <c r="BC276" s="480"/>
      <c r="BD276" s="480"/>
      <c r="BE276" s="480"/>
      <c r="BF276" s="480"/>
      <c r="BG276" s="480"/>
      <c r="BH276" s="480"/>
      <c r="BI276" s="480"/>
      <c r="BJ276" s="480"/>
      <c r="BK276" s="480"/>
      <c r="BL276" s="480"/>
      <c r="BM276" s="480"/>
      <c r="BN276" s="480"/>
      <c r="BO276" s="480"/>
      <c r="BP276" s="480"/>
      <c r="BQ276" s="480"/>
      <c r="BR276" s="480"/>
      <c r="BS276" s="480"/>
      <c r="BT276" s="480"/>
      <c r="BU276" s="480"/>
      <c r="BV276" s="480"/>
      <c r="BW276" s="480"/>
      <c r="BX276" s="480"/>
      <c r="BY276" s="480"/>
      <c r="BZ276" s="480"/>
      <c r="CA276" s="480"/>
      <c r="CB276" s="480"/>
      <c r="CC276" s="480"/>
      <c r="CD276" s="480"/>
      <c r="CE276" s="480"/>
      <c r="CF276" s="480"/>
    </row>
    <row r="277" spans="1:84" s="272" customFormat="1" ht="20.25" hidden="1">
      <c r="A277" s="443"/>
      <c r="C277" s="637"/>
      <c r="D277" s="638"/>
      <c r="E277" s="658"/>
      <c r="F277" s="515"/>
      <c r="G277" s="515"/>
      <c r="H277" s="516"/>
      <c r="I277" s="516"/>
      <c r="J277" s="516"/>
      <c r="K277" s="516"/>
      <c r="L277" s="516"/>
      <c r="M277" s="516"/>
      <c r="N277" s="516"/>
      <c r="O277" s="516"/>
      <c r="P277" s="473"/>
      <c r="Q277" s="480"/>
      <c r="R277" s="480"/>
      <c r="S277" s="480"/>
      <c r="T277" s="480"/>
      <c r="U277" s="480"/>
      <c r="V277" s="480"/>
      <c r="W277" s="480"/>
      <c r="X277" s="480"/>
      <c r="Y277" s="480"/>
      <c r="Z277" s="480"/>
      <c r="AA277" s="480"/>
      <c r="AB277" s="480"/>
      <c r="AC277" s="480"/>
      <c r="AD277" s="480"/>
      <c r="AE277" s="480"/>
      <c r="AF277" s="480"/>
      <c r="AG277" s="480"/>
      <c r="AH277" s="480"/>
      <c r="AI277" s="480"/>
      <c r="AJ277" s="480"/>
      <c r="AK277" s="480"/>
      <c r="AL277" s="480"/>
      <c r="AM277" s="480"/>
      <c r="AN277" s="480"/>
      <c r="AO277" s="480"/>
      <c r="AP277" s="480"/>
      <c r="AQ277" s="480"/>
      <c r="AR277" s="480"/>
      <c r="AS277" s="480"/>
      <c r="AT277" s="480"/>
      <c r="AU277" s="480"/>
      <c r="AV277" s="480"/>
      <c r="AW277" s="480"/>
      <c r="AX277" s="480"/>
      <c r="AY277" s="480"/>
      <c r="AZ277" s="480"/>
      <c r="BA277" s="480"/>
      <c r="BB277" s="480"/>
      <c r="BC277" s="480"/>
      <c r="BD277" s="480"/>
      <c r="BE277" s="480"/>
      <c r="BF277" s="480"/>
      <c r="BG277" s="480"/>
      <c r="BH277" s="480"/>
      <c r="BI277" s="480"/>
      <c r="BJ277" s="480"/>
      <c r="BK277" s="480"/>
      <c r="BL277" s="480"/>
      <c r="BM277" s="480"/>
      <c r="BN277" s="480"/>
      <c r="BO277" s="480"/>
      <c r="BP277" s="480"/>
      <c r="BQ277" s="480"/>
      <c r="BR277" s="480"/>
      <c r="BS277" s="480"/>
      <c r="BT277" s="480"/>
      <c r="BU277" s="480"/>
      <c r="BV277" s="480"/>
      <c r="BW277" s="480"/>
      <c r="BX277" s="480"/>
      <c r="BY277" s="480"/>
      <c r="BZ277" s="480"/>
      <c r="CA277" s="480"/>
      <c r="CB277" s="480"/>
      <c r="CC277" s="480"/>
      <c r="CD277" s="480"/>
      <c r="CE277" s="480"/>
      <c r="CF277" s="480"/>
    </row>
    <row r="278" spans="1:84" s="272" customFormat="1" ht="20.25" hidden="1">
      <c r="A278" s="443"/>
      <c r="C278" s="637"/>
      <c r="D278" s="638"/>
      <c r="E278" s="658"/>
      <c r="F278" s="515"/>
      <c r="G278" s="515"/>
      <c r="H278" s="516"/>
      <c r="I278" s="516"/>
      <c r="J278" s="516"/>
      <c r="K278" s="516"/>
      <c r="L278" s="516"/>
      <c r="M278" s="516"/>
      <c r="N278" s="516"/>
      <c r="O278" s="516"/>
      <c r="P278" s="473"/>
      <c r="Q278" s="480"/>
      <c r="R278" s="480"/>
      <c r="S278" s="480"/>
      <c r="T278" s="480"/>
      <c r="U278" s="480"/>
      <c r="V278" s="480"/>
      <c r="W278" s="480"/>
      <c r="X278" s="480"/>
      <c r="Y278" s="480"/>
      <c r="Z278" s="480"/>
      <c r="AA278" s="480"/>
      <c r="AB278" s="480"/>
      <c r="AC278" s="480"/>
      <c r="AD278" s="480"/>
      <c r="AE278" s="480"/>
      <c r="AF278" s="480"/>
      <c r="AG278" s="480"/>
      <c r="AH278" s="480"/>
      <c r="AI278" s="480"/>
      <c r="AJ278" s="480"/>
      <c r="AK278" s="480"/>
      <c r="AL278" s="480"/>
      <c r="AM278" s="480"/>
      <c r="AN278" s="480"/>
      <c r="AO278" s="480"/>
      <c r="AP278" s="480"/>
      <c r="AQ278" s="480"/>
      <c r="AR278" s="480"/>
      <c r="AS278" s="480"/>
      <c r="AT278" s="480"/>
      <c r="AU278" s="480"/>
      <c r="AV278" s="480"/>
      <c r="AW278" s="480"/>
      <c r="AX278" s="480"/>
      <c r="AY278" s="480"/>
      <c r="AZ278" s="480"/>
      <c r="BA278" s="480"/>
      <c r="BB278" s="480"/>
      <c r="BC278" s="480"/>
      <c r="BD278" s="480"/>
      <c r="BE278" s="480"/>
      <c r="BF278" s="480"/>
      <c r="BG278" s="480"/>
      <c r="BH278" s="480"/>
      <c r="BI278" s="480"/>
      <c r="BJ278" s="480"/>
      <c r="BK278" s="480"/>
      <c r="BL278" s="480"/>
      <c r="BM278" s="480"/>
      <c r="BN278" s="480"/>
      <c r="BO278" s="480"/>
      <c r="BP278" s="480"/>
      <c r="BQ278" s="480"/>
      <c r="BR278" s="480"/>
      <c r="BS278" s="480"/>
      <c r="BT278" s="480"/>
      <c r="BU278" s="480"/>
      <c r="BV278" s="480"/>
      <c r="BW278" s="480"/>
      <c r="BX278" s="480"/>
      <c r="BY278" s="480"/>
      <c r="BZ278" s="480"/>
      <c r="CA278" s="480"/>
      <c r="CB278" s="480"/>
      <c r="CC278" s="480"/>
      <c r="CD278" s="480"/>
      <c r="CE278" s="480"/>
      <c r="CF278" s="480"/>
    </row>
    <row r="279" spans="1:84" s="272" customFormat="1" ht="20.25" hidden="1">
      <c r="A279" s="443"/>
      <c r="C279" s="637"/>
      <c r="D279" s="638"/>
      <c r="E279" s="658"/>
      <c r="F279" s="515"/>
      <c r="G279" s="515"/>
      <c r="H279" s="516"/>
      <c r="I279" s="516"/>
      <c r="J279" s="516"/>
      <c r="K279" s="516"/>
      <c r="L279" s="516"/>
      <c r="M279" s="516"/>
      <c r="N279" s="516"/>
      <c r="O279" s="516"/>
      <c r="P279" s="473"/>
      <c r="Q279" s="480"/>
      <c r="R279" s="480"/>
      <c r="S279" s="480"/>
      <c r="T279" s="480"/>
      <c r="U279" s="480"/>
      <c r="V279" s="480"/>
      <c r="W279" s="480"/>
      <c r="X279" s="480"/>
      <c r="Y279" s="480"/>
      <c r="Z279" s="480"/>
      <c r="AA279" s="480"/>
      <c r="AB279" s="480"/>
      <c r="AC279" s="480"/>
      <c r="AD279" s="480"/>
      <c r="AE279" s="480"/>
      <c r="AF279" s="480"/>
      <c r="AG279" s="480"/>
      <c r="AH279" s="480"/>
      <c r="AI279" s="480"/>
      <c r="AJ279" s="480"/>
      <c r="AK279" s="480"/>
      <c r="AL279" s="480"/>
      <c r="AM279" s="480"/>
      <c r="AN279" s="480"/>
      <c r="AO279" s="480"/>
      <c r="AP279" s="480"/>
      <c r="AQ279" s="480"/>
      <c r="AR279" s="480"/>
      <c r="AS279" s="480"/>
      <c r="AT279" s="480"/>
      <c r="AU279" s="480"/>
      <c r="AV279" s="480"/>
      <c r="AW279" s="480"/>
      <c r="AX279" s="480"/>
      <c r="AY279" s="480"/>
      <c r="AZ279" s="480"/>
      <c r="BA279" s="480"/>
      <c r="BB279" s="480"/>
      <c r="BC279" s="480"/>
      <c r="BD279" s="480"/>
      <c r="BE279" s="480"/>
      <c r="BF279" s="480"/>
      <c r="BG279" s="480"/>
      <c r="BH279" s="480"/>
      <c r="BI279" s="480"/>
      <c r="BJ279" s="480"/>
      <c r="BK279" s="480"/>
      <c r="BL279" s="480"/>
      <c r="BM279" s="480"/>
      <c r="BN279" s="480"/>
      <c r="BO279" s="480"/>
      <c r="BP279" s="480"/>
      <c r="BQ279" s="480"/>
      <c r="BR279" s="480"/>
      <c r="BS279" s="480"/>
      <c r="BT279" s="480"/>
      <c r="BU279" s="480"/>
      <c r="BV279" s="480"/>
      <c r="BW279" s="480"/>
      <c r="BX279" s="480"/>
      <c r="BY279" s="480"/>
      <c r="BZ279" s="480"/>
      <c r="CA279" s="480"/>
      <c r="CB279" s="480"/>
      <c r="CC279" s="480"/>
      <c r="CD279" s="480"/>
      <c r="CE279" s="480"/>
      <c r="CF279" s="480"/>
    </row>
    <row r="280" spans="1:84" s="272" customFormat="1" ht="20.25" hidden="1">
      <c r="A280" s="443"/>
      <c r="C280" s="637"/>
      <c r="D280" s="638"/>
      <c r="E280" s="658"/>
      <c r="F280" s="515"/>
      <c r="G280" s="515"/>
      <c r="H280" s="516"/>
      <c r="I280" s="516"/>
      <c r="J280" s="516"/>
      <c r="K280" s="516"/>
      <c r="L280" s="516"/>
      <c r="M280" s="516"/>
      <c r="N280" s="516"/>
      <c r="O280" s="516"/>
      <c r="P280" s="473"/>
      <c r="Q280" s="480"/>
      <c r="R280" s="480"/>
      <c r="S280" s="480"/>
      <c r="T280" s="480"/>
      <c r="U280" s="480"/>
      <c r="V280" s="480"/>
      <c r="W280" s="480"/>
      <c r="X280" s="480"/>
      <c r="Y280" s="480"/>
      <c r="Z280" s="480"/>
      <c r="AA280" s="480"/>
      <c r="AB280" s="480"/>
      <c r="AC280" s="480"/>
      <c r="AD280" s="480"/>
      <c r="AE280" s="480"/>
      <c r="AF280" s="480"/>
      <c r="AG280" s="480"/>
      <c r="AH280" s="480"/>
      <c r="AI280" s="480"/>
      <c r="AJ280" s="480"/>
      <c r="AK280" s="480"/>
      <c r="AL280" s="480"/>
      <c r="AM280" s="480"/>
      <c r="AN280" s="480"/>
      <c r="AO280" s="480"/>
      <c r="AP280" s="480"/>
      <c r="AQ280" s="480"/>
      <c r="AR280" s="480"/>
      <c r="AS280" s="480"/>
      <c r="AT280" s="480"/>
      <c r="AU280" s="480"/>
      <c r="AV280" s="480"/>
      <c r="AW280" s="480"/>
      <c r="AX280" s="480"/>
      <c r="AY280" s="480"/>
      <c r="AZ280" s="480"/>
      <c r="BA280" s="480"/>
      <c r="BB280" s="480"/>
      <c r="BC280" s="480"/>
      <c r="BD280" s="480"/>
      <c r="BE280" s="480"/>
      <c r="BF280" s="480"/>
      <c r="BG280" s="480"/>
      <c r="BH280" s="480"/>
      <c r="BI280" s="480"/>
      <c r="BJ280" s="480"/>
      <c r="BK280" s="480"/>
      <c r="BL280" s="480"/>
      <c r="BM280" s="480"/>
      <c r="BN280" s="480"/>
      <c r="BO280" s="480"/>
      <c r="BP280" s="480"/>
      <c r="BQ280" s="480"/>
      <c r="BR280" s="480"/>
      <c r="BS280" s="480"/>
      <c r="BT280" s="480"/>
      <c r="BU280" s="480"/>
      <c r="BV280" s="480"/>
      <c r="BW280" s="480"/>
      <c r="BX280" s="480"/>
      <c r="BY280" s="480"/>
      <c r="BZ280" s="480"/>
      <c r="CA280" s="480"/>
      <c r="CB280" s="480"/>
      <c r="CC280" s="480"/>
      <c r="CD280" s="480"/>
      <c r="CE280" s="480"/>
      <c r="CF280" s="480"/>
    </row>
    <row r="281" spans="1:84" s="272" customFormat="1" ht="20.25" hidden="1">
      <c r="A281" s="443"/>
      <c r="C281" s="517" t="s">
        <v>157</v>
      </c>
      <c r="D281" s="659">
        <f>SUM(D275:D280)</f>
        <v>0</v>
      </c>
      <c r="E281" s="517"/>
      <c r="F281" s="515"/>
      <c r="G281" s="515"/>
      <c r="H281" s="516"/>
      <c r="I281" s="516"/>
      <c r="J281" s="516"/>
      <c r="K281" s="516"/>
      <c r="L281" s="516"/>
      <c r="M281" s="516"/>
      <c r="N281" s="516"/>
      <c r="O281" s="516"/>
      <c r="P281" s="473"/>
      <c r="Q281" s="480"/>
      <c r="R281" s="480"/>
      <c r="S281" s="480"/>
      <c r="T281" s="480"/>
      <c r="U281" s="480"/>
      <c r="V281" s="480"/>
      <c r="W281" s="480"/>
      <c r="X281" s="480"/>
      <c r="Y281" s="480"/>
      <c r="Z281" s="480"/>
      <c r="AA281" s="480"/>
      <c r="AB281" s="480"/>
      <c r="AC281" s="480"/>
      <c r="AD281" s="480"/>
      <c r="AE281" s="480"/>
      <c r="AF281" s="480"/>
      <c r="AG281" s="480"/>
      <c r="AH281" s="480"/>
      <c r="AI281" s="480"/>
      <c r="AJ281" s="480"/>
      <c r="AK281" s="480"/>
      <c r="AL281" s="480"/>
      <c r="AM281" s="480"/>
      <c r="AN281" s="480"/>
      <c r="AO281" s="480"/>
      <c r="AP281" s="480"/>
      <c r="AQ281" s="480"/>
      <c r="AR281" s="480"/>
      <c r="AS281" s="480"/>
      <c r="AT281" s="480"/>
      <c r="AU281" s="480"/>
      <c r="AV281" s="480"/>
      <c r="AW281" s="480"/>
      <c r="AX281" s="480"/>
      <c r="AY281" s="480"/>
      <c r="AZ281" s="480"/>
      <c r="BA281" s="480"/>
      <c r="BB281" s="480"/>
      <c r="BC281" s="480"/>
      <c r="BD281" s="480"/>
      <c r="BE281" s="480"/>
      <c r="BF281" s="480"/>
      <c r="BG281" s="480"/>
      <c r="BH281" s="480"/>
      <c r="BI281" s="480"/>
      <c r="BJ281" s="480"/>
      <c r="BK281" s="480"/>
      <c r="BL281" s="480"/>
      <c r="BM281" s="480"/>
      <c r="BN281" s="480"/>
      <c r="BO281" s="480"/>
      <c r="BP281" s="480"/>
      <c r="BQ281" s="480"/>
      <c r="BR281" s="480"/>
      <c r="BS281" s="480"/>
      <c r="BT281" s="480"/>
      <c r="BU281" s="480"/>
      <c r="BV281" s="480"/>
      <c r="BW281" s="480"/>
      <c r="BX281" s="480"/>
      <c r="BY281" s="480"/>
      <c r="BZ281" s="480"/>
      <c r="CA281" s="480"/>
      <c r="CB281" s="480"/>
      <c r="CC281" s="480"/>
      <c r="CD281" s="480"/>
      <c r="CE281" s="480"/>
      <c r="CF281" s="480"/>
    </row>
    <row r="282" spans="1:84" ht="21" hidden="1" thickBot="1">
      <c r="B282" s="272"/>
      <c r="C282" s="517"/>
      <c r="D282" s="517"/>
      <c r="E282" s="517"/>
      <c r="F282" s="515"/>
      <c r="G282" s="515"/>
      <c r="H282" s="516"/>
      <c r="I282" s="516"/>
      <c r="J282" s="516"/>
      <c r="K282" s="516"/>
      <c r="L282" s="516"/>
      <c r="M282" s="516"/>
      <c r="N282" s="516"/>
      <c r="O282" s="516"/>
      <c r="P282" s="516"/>
      <c r="Q282" s="516"/>
      <c r="R282" s="516"/>
      <c r="S282" s="516"/>
      <c r="T282" s="516"/>
      <c r="U282" s="494"/>
      <c r="V282" s="494"/>
      <c r="W282" s="494"/>
      <c r="X282" s="494"/>
      <c r="Y282" s="494"/>
      <c r="Z282" s="494"/>
      <c r="AA282" s="494"/>
      <c r="AB282" s="494"/>
      <c r="AC282" s="494"/>
      <c r="AD282" s="494"/>
      <c r="AE282" s="494"/>
      <c r="AF282" s="494"/>
      <c r="AG282" s="494"/>
      <c r="AH282" s="494"/>
      <c r="AI282" s="494"/>
      <c r="AJ282" s="494"/>
      <c r="AK282" s="494"/>
      <c r="AL282" s="494"/>
      <c r="AM282" s="494"/>
      <c r="AN282" s="494"/>
      <c r="AO282" s="494"/>
      <c r="AP282" s="494"/>
      <c r="AQ282" s="494"/>
      <c r="AR282" s="494"/>
      <c r="AS282" s="494"/>
      <c r="AT282" s="494"/>
      <c r="AU282" s="494"/>
      <c r="AV282" s="494"/>
      <c r="AW282" s="494"/>
      <c r="AX282" s="494"/>
      <c r="AY282" s="494"/>
      <c r="AZ282" s="494"/>
      <c r="BA282" s="494"/>
      <c r="BB282" s="494"/>
      <c r="BC282" s="494"/>
      <c r="BD282" s="494"/>
      <c r="BE282" s="494"/>
      <c r="BF282" s="494"/>
      <c r="BG282" s="494"/>
      <c r="BH282" s="494"/>
      <c r="BI282" s="494"/>
      <c r="BJ282" s="494"/>
      <c r="BK282" s="494"/>
      <c r="BL282" s="494"/>
      <c r="BM282" s="494"/>
      <c r="BN282" s="494"/>
      <c r="BO282" s="494"/>
      <c r="BP282" s="494"/>
      <c r="BQ282" s="494"/>
      <c r="BR282" s="494"/>
      <c r="BS282" s="494"/>
      <c r="BT282" s="494"/>
      <c r="BU282" s="494"/>
      <c r="BV282" s="494"/>
      <c r="BW282" s="494"/>
      <c r="BX282" s="494"/>
      <c r="BY282" s="494"/>
      <c r="BZ282" s="494"/>
      <c r="CA282" s="494"/>
      <c r="CB282" s="494"/>
      <c r="CC282" s="494"/>
      <c r="CD282" s="494"/>
    </row>
    <row r="283" spans="1:84" ht="33" hidden="1">
      <c r="B283" s="518" t="s">
        <v>139</v>
      </c>
      <c r="C283" s="519"/>
      <c r="D283" s="520" t="s">
        <v>140</v>
      </c>
      <c r="E283" s="521" t="s">
        <v>141</v>
      </c>
      <c r="F283" s="522" t="s">
        <v>142</v>
      </c>
      <c r="G283" s="523" t="s">
        <v>143</v>
      </c>
      <c r="H283" s="768" t="s">
        <v>144</v>
      </c>
      <c r="I283" s="524"/>
      <c r="J283" s="524"/>
      <c r="K283" s="524"/>
      <c r="L283" s="524"/>
      <c r="M283" s="524"/>
      <c r="N283" s="524"/>
      <c r="O283" s="524"/>
      <c r="P283" s="516"/>
      <c r="Q283" s="516"/>
      <c r="R283" s="516"/>
      <c r="S283" s="516"/>
      <c r="T283" s="516"/>
      <c r="U283" s="494"/>
      <c r="V283" s="494"/>
      <c r="W283" s="494"/>
      <c r="X283" s="494"/>
      <c r="Y283" s="494"/>
      <c r="Z283" s="494"/>
      <c r="AA283" s="494"/>
      <c r="AB283" s="494"/>
      <c r="AC283" s="494"/>
      <c r="AD283" s="494"/>
      <c r="AE283" s="494"/>
      <c r="AF283" s="494"/>
      <c r="AG283" s="494"/>
      <c r="AH283" s="494"/>
      <c r="AI283" s="494"/>
      <c r="AJ283" s="494"/>
      <c r="AK283" s="494"/>
      <c r="AL283" s="494"/>
      <c r="AM283" s="494"/>
      <c r="AN283" s="494"/>
      <c r="AO283" s="494"/>
      <c r="AP283" s="494"/>
      <c r="AQ283" s="494"/>
      <c r="AR283" s="494"/>
      <c r="AS283" s="494"/>
      <c r="AT283" s="494"/>
      <c r="AU283" s="494"/>
      <c r="AV283" s="494"/>
      <c r="AW283" s="494"/>
      <c r="AX283" s="494"/>
      <c r="AY283" s="494"/>
      <c r="AZ283" s="494"/>
      <c r="BA283" s="494"/>
      <c r="BB283" s="494"/>
      <c r="BC283" s="494"/>
      <c r="BD283" s="494"/>
      <c r="BE283" s="494"/>
      <c r="BF283" s="494"/>
      <c r="BG283" s="494"/>
      <c r="BH283" s="494"/>
      <c r="BI283" s="494"/>
      <c r="BJ283" s="494"/>
      <c r="BK283" s="494"/>
      <c r="BL283" s="494"/>
      <c r="BM283" s="494"/>
      <c r="BN283" s="494"/>
      <c r="BO283" s="494"/>
      <c r="BP283" s="494"/>
      <c r="BQ283" s="494"/>
      <c r="BR283" s="494"/>
      <c r="BS283" s="494"/>
      <c r="BT283" s="494"/>
      <c r="BU283" s="494"/>
      <c r="BV283" s="494"/>
      <c r="BW283" s="494"/>
      <c r="BX283" s="494"/>
      <c r="BY283" s="494"/>
      <c r="BZ283" s="494"/>
      <c r="CA283" s="494"/>
      <c r="CB283" s="494"/>
      <c r="CC283" s="494"/>
      <c r="CD283" s="494"/>
    </row>
    <row r="284" spans="1:84" ht="33" hidden="1">
      <c r="B284" s="272"/>
      <c r="C284" s="525" t="s">
        <v>2131</v>
      </c>
      <c r="D284" s="640">
        <f>IF(D281=0,0,קבועים!B79)</f>
        <v>0</v>
      </c>
      <c r="E284" s="641" t="str">
        <f>IF($E$53&lt;&gt;0,$E$53,0)</f>
        <v>תא זה יעודכן אוטומטית עם מילוי סעיפים 2.1, 2.2</v>
      </c>
      <c r="F284" s="642" t="e">
        <f>IF(E284=0,0,-1*(1-D284/E284))</f>
        <v>#VALUE!</v>
      </c>
      <c r="G284" s="643"/>
      <c r="H284" s="768"/>
      <c r="I284" s="524"/>
      <c r="J284" s="524"/>
      <c r="K284" s="524"/>
      <c r="L284" s="524"/>
      <c r="M284" s="524"/>
      <c r="N284" s="524"/>
      <c r="O284" s="524"/>
      <c r="P284" s="516"/>
      <c r="Q284" s="516"/>
      <c r="R284" s="516"/>
      <c r="S284" s="516"/>
      <c r="T284" s="516"/>
      <c r="U284" s="494"/>
      <c r="V284" s="494"/>
      <c r="W284" s="494"/>
      <c r="X284" s="494"/>
      <c r="Y284" s="494"/>
      <c r="Z284" s="494"/>
      <c r="AA284" s="494"/>
      <c r="AB284" s="494"/>
      <c r="AC284" s="494"/>
      <c r="AD284" s="494"/>
      <c r="AE284" s="494"/>
      <c r="AF284" s="494"/>
      <c r="AG284" s="494"/>
      <c r="AH284" s="494"/>
      <c r="AI284" s="494"/>
      <c r="AJ284" s="494"/>
      <c r="AK284" s="494"/>
      <c r="AL284" s="494"/>
      <c r="AM284" s="494"/>
      <c r="AN284" s="494"/>
      <c r="AO284" s="494"/>
      <c r="AP284" s="494"/>
      <c r="AQ284" s="494"/>
      <c r="AR284" s="494"/>
      <c r="AS284" s="494"/>
      <c r="AT284" s="494"/>
      <c r="AU284" s="494"/>
      <c r="AV284" s="494"/>
      <c r="AW284" s="494"/>
      <c r="AX284" s="494"/>
      <c r="AY284" s="494"/>
      <c r="AZ284" s="494"/>
      <c r="BA284" s="494"/>
      <c r="BB284" s="494"/>
      <c r="BC284" s="494"/>
      <c r="BD284" s="494"/>
      <c r="BE284" s="494"/>
      <c r="BF284" s="494"/>
      <c r="BG284" s="494"/>
      <c r="BH284" s="494"/>
      <c r="BI284" s="494"/>
      <c r="BJ284" s="494"/>
      <c r="BK284" s="494"/>
      <c r="BL284" s="494"/>
      <c r="BM284" s="494"/>
      <c r="BN284" s="494"/>
      <c r="BO284" s="494"/>
      <c r="BP284" s="494"/>
      <c r="BQ284" s="494"/>
      <c r="BR284" s="494"/>
      <c r="BS284" s="494"/>
      <c r="BT284" s="494"/>
      <c r="BU284" s="494"/>
      <c r="BV284" s="494"/>
      <c r="BW284" s="494"/>
      <c r="BX284" s="494"/>
      <c r="BY284" s="494"/>
      <c r="BZ284" s="494"/>
      <c r="CA284" s="494"/>
      <c r="CB284" s="494"/>
      <c r="CC284" s="494"/>
      <c r="CD284" s="494"/>
    </row>
    <row r="285" spans="1:84" ht="33" hidden="1">
      <c r="B285" s="272"/>
      <c r="C285" s="526" t="s">
        <v>145</v>
      </c>
      <c r="D285" s="644">
        <f>D281*קבועים!$C$49</f>
        <v>0</v>
      </c>
      <c r="E285" s="641" t="str">
        <f>IF($E$136&lt;&gt;0,$E$136,0)</f>
        <v>תא זה יעודכן אוטומטית עם מילוי סעיף 2.2</v>
      </c>
      <c r="F285" s="642" t="e">
        <f>IF(E285=0,0,-1*(1-D285/E285))</f>
        <v>#VALUE!</v>
      </c>
      <c r="G285" s="643"/>
      <c r="H285" s="768"/>
      <c r="I285" s="524"/>
      <c r="J285" s="524"/>
      <c r="K285" s="524"/>
      <c r="L285" s="524"/>
      <c r="M285" s="524"/>
      <c r="N285" s="524"/>
      <c r="O285" s="524"/>
      <c r="P285" s="516"/>
      <c r="Q285" s="516"/>
      <c r="R285" s="516"/>
      <c r="S285" s="516"/>
      <c r="T285" s="516"/>
      <c r="U285" s="494"/>
      <c r="V285" s="494"/>
      <c r="W285" s="494"/>
      <c r="X285" s="494"/>
      <c r="Y285" s="494"/>
      <c r="Z285" s="494"/>
      <c r="AA285" s="494"/>
      <c r="AB285" s="494"/>
      <c r="AC285" s="494"/>
      <c r="AD285" s="494"/>
      <c r="AE285" s="494"/>
      <c r="AF285" s="494"/>
      <c r="AG285" s="494"/>
      <c r="AH285" s="494"/>
      <c r="AI285" s="494"/>
      <c r="AJ285" s="494"/>
      <c r="AK285" s="494"/>
      <c r="AL285" s="494"/>
      <c r="AM285" s="494"/>
      <c r="AN285" s="494"/>
      <c r="AO285" s="494"/>
      <c r="AP285" s="494"/>
      <c r="AQ285" s="494"/>
      <c r="AR285" s="494"/>
      <c r="AS285" s="494"/>
      <c r="AT285" s="494"/>
      <c r="AU285" s="494"/>
      <c r="AV285" s="494"/>
      <c r="AW285" s="494"/>
      <c r="AX285" s="494"/>
      <c r="AY285" s="494"/>
      <c r="AZ285" s="494"/>
      <c r="BA285" s="494"/>
      <c r="BB285" s="494"/>
      <c r="BC285" s="494"/>
      <c r="BD285" s="494"/>
      <c r="BE285" s="494"/>
      <c r="BF285" s="494"/>
      <c r="BG285" s="494"/>
      <c r="BH285" s="494"/>
      <c r="BI285" s="494"/>
      <c r="BJ285" s="494"/>
      <c r="BK285" s="494"/>
      <c r="BL285" s="494"/>
      <c r="BM285" s="494"/>
      <c r="BN285" s="494"/>
      <c r="BO285" s="494"/>
      <c r="BP285" s="494"/>
      <c r="BQ285" s="494"/>
      <c r="BR285" s="494"/>
      <c r="BS285" s="494"/>
      <c r="BT285" s="494"/>
      <c r="BU285" s="494"/>
      <c r="BV285" s="494"/>
      <c r="BW285" s="494"/>
      <c r="BX285" s="494"/>
      <c r="BY285" s="494"/>
      <c r="BZ285" s="494"/>
      <c r="CA285" s="494"/>
      <c r="CB285" s="494"/>
      <c r="CC285" s="494"/>
      <c r="CD285" s="494"/>
    </row>
    <row r="286" spans="1:84" ht="33.75" hidden="1" thickBot="1">
      <c r="B286" s="272"/>
      <c r="C286" s="527" t="s">
        <v>146</v>
      </c>
      <c r="D286" s="645">
        <f>D284-D285</f>
        <v>0</v>
      </c>
      <c r="E286" s="646" t="str">
        <f>IF($E$140&lt;&gt;0,$E$140,0)</f>
        <v>תא זה יעודכן אוטומטית עם מילוי סעיפים: 2.1 ו- 2.2</v>
      </c>
      <c r="F286" s="647" t="e">
        <f>IF(E286=0,0,-1*(1-D286/E286))</f>
        <v>#VALUE!</v>
      </c>
      <c r="G286" s="648"/>
      <c r="H286" s="768"/>
      <c r="I286" s="524"/>
      <c r="J286" s="524"/>
      <c r="K286" s="524"/>
      <c r="L286" s="524"/>
      <c r="M286" s="524"/>
      <c r="N286" s="524"/>
      <c r="O286" s="524"/>
      <c r="P286" s="516"/>
      <c r="Q286" s="516"/>
      <c r="R286" s="516"/>
      <c r="S286" s="516"/>
      <c r="T286" s="516"/>
      <c r="U286" s="494"/>
      <c r="V286" s="494"/>
      <c r="W286" s="494"/>
      <c r="X286" s="494"/>
      <c r="Y286" s="494"/>
      <c r="Z286" s="494"/>
      <c r="AA286" s="494"/>
      <c r="AB286" s="494"/>
      <c r="AC286" s="494"/>
      <c r="AD286" s="494"/>
      <c r="AE286" s="494"/>
      <c r="AF286" s="494"/>
      <c r="AG286" s="494"/>
      <c r="AH286" s="494"/>
      <c r="AI286" s="494"/>
      <c r="AJ286" s="494"/>
      <c r="AK286" s="494"/>
      <c r="AL286" s="494"/>
      <c r="AM286" s="494"/>
      <c r="AN286" s="494"/>
      <c r="AO286" s="494"/>
      <c r="AP286" s="494"/>
      <c r="AQ286" s="494"/>
      <c r="AR286" s="494"/>
      <c r="AS286" s="494"/>
      <c r="AT286" s="494"/>
      <c r="AU286" s="494"/>
      <c r="AV286" s="494"/>
      <c r="AW286" s="494"/>
      <c r="AX286" s="494"/>
      <c r="AY286" s="494"/>
      <c r="AZ286" s="494"/>
      <c r="BA286" s="494"/>
      <c r="BB286" s="494"/>
      <c r="BC286" s="494"/>
      <c r="BD286" s="494"/>
      <c r="BE286" s="494"/>
      <c r="BF286" s="494"/>
      <c r="BG286" s="494"/>
      <c r="BH286" s="494"/>
      <c r="BI286" s="494"/>
      <c r="BJ286" s="494"/>
      <c r="BK286" s="494"/>
      <c r="BL286" s="494"/>
      <c r="BM286" s="494"/>
      <c r="BN286" s="494"/>
      <c r="BO286" s="494"/>
      <c r="BP286" s="494"/>
      <c r="BQ286" s="494"/>
      <c r="BR286" s="494"/>
      <c r="BS286" s="494"/>
      <c r="BT286" s="494"/>
      <c r="BU286" s="494"/>
      <c r="BV286" s="494"/>
      <c r="BW286" s="494"/>
      <c r="BX286" s="494"/>
      <c r="BY286" s="494"/>
      <c r="BZ286" s="494"/>
      <c r="CA286" s="494"/>
      <c r="CB286" s="494"/>
      <c r="CC286" s="494"/>
      <c r="CD286" s="494"/>
    </row>
    <row r="287" spans="1:84" ht="17.25" hidden="1" thickBot="1">
      <c r="B287" s="484"/>
      <c r="C287" s="528"/>
      <c r="D287" s="529"/>
      <c r="E287" s="477"/>
      <c r="F287" s="530"/>
      <c r="G287" s="473"/>
      <c r="H287" s="473"/>
      <c r="I287" s="473"/>
      <c r="J287" s="473"/>
      <c r="K287" s="473"/>
      <c r="L287" s="473"/>
      <c r="M287" s="473"/>
      <c r="N287" s="473"/>
      <c r="O287" s="473"/>
      <c r="P287" s="516"/>
      <c r="Q287" s="516"/>
      <c r="R287" s="516"/>
      <c r="S287" s="516"/>
      <c r="T287" s="516"/>
      <c r="U287" s="494"/>
      <c r="V287" s="494"/>
      <c r="W287" s="494"/>
      <c r="X287" s="494"/>
      <c r="Y287" s="494"/>
      <c r="Z287" s="494"/>
      <c r="AA287" s="494"/>
      <c r="AB287" s="494"/>
      <c r="AC287" s="494"/>
      <c r="AD287" s="494"/>
      <c r="AE287" s="494"/>
      <c r="AF287" s="494"/>
      <c r="AG287" s="494"/>
      <c r="AH287" s="494"/>
      <c r="AI287" s="494"/>
      <c r="AJ287" s="494"/>
      <c r="AK287" s="494"/>
      <c r="AL287" s="494"/>
      <c r="AM287" s="494"/>
      <c r="AN287" s="494"/>
      <c r="AO287" s="494"/>
      <c r="AP287" s="494"/>
      <c r="AQ287" s="494"/>
      <c r="AR287" s="494"/>
      <c r="AS287" s="494"/>
      <c r="AT287" s="494"/>
      <c r="AU287" s="494"/>
      <c r="AV287" s="494"/>
      <c r="AW287" s="494"/>
      <c r="AX287" s="494"/>
      <c r="AY287" s="494"/>
      <c r="AZ287" s="494"/>
      <c r="BA287" s="494"/>
      <c r="BB287" s="494"/>
      <c r="BC287" s="494"/>
      <c r="BD287" s="494"/>
      <c r="BE287" s="494"/>
      <c r="BF287" s="494"/>
      <c r="BG287" s="494"/>
      <c r="BH287" s="494"/>
      <c r="BI287" s="494"/>
      <c r="BJ287" s="494"/>
      <c r="BK287" s="494"/>
      <c r="BL287" s="494"/>
      <c r="BM287" s="494"/>
      <c r="BN287" s="494"/>
      <c r="BO287" s="494"/>
      <c r="BP287" s="494"/>
      <c r="BQ287" s="494"/>
      <c r="BR287" s="494"/>
      <c r="BS287" s="494"/>
      <c r="BT287" s="494"/>
      <c r="BU287" s="494"/>
      <c r="BV287" s="494"/>
      <c r="BW287" s="494"/>
      <c r="BX287" s="494"/>
      <c r="BY287" s="494"/>
      <c r="BZ287" s="494"/>
      <c r="CA287" s="494"/>
      <c r="CB287" s="494"/>
      <c r="CC287" s="494"/>
      <c r="CD287" s="494"/>
    </row>
    <row r="288" spans="1:84" ht="33" hidden="1">
      <c r="B288" s="531" t="s">
        <v>151</v>
      </c>
      <c r="C288" s="649"/>
      <c r="D288" s="650" t="s">
        <v>140</v>
      </c>
      <c r="E288" s="651" t="s">
        <v>141</v>
      </c>
      <c r="F288" s="650" t="s">
        <v>142</v>
      </c>
      <c r="G288" s="652" t="s">
        <v>143</v>
      </c>
      <c r="H288" s="764" t="s">
        <v>144</v>
      </c>
      <c r="I288" s="485"/>
      <c r="J288" s="485"/>
      <c r="K288" s="485"/>
      <c r="L288" s="485"/>
      <c r="M288" s="485"/>
      <c r="N288" s="485"/>
      <c r="O288" s="485"/>
      <c r="P288" s="494"/>
      <c r="Q288" s="494"/>
      <c r="R288" s="494"/>
      <c r="S288" s="494"/>
      <c r="T288" s="494"/>
      <c r="U288" s="494"/>
      <c r="V288" s="494"/>
      <c r="W288" s="494"/>
      <c r="X288" s="494"/>
      <c r="Y288" s="494"/>
      <c r="Z288" s="494"/>
      <c r="AA288" s="494"/>
      <c r="AB288" s="494"/>
      <c r="AC288" s="494"/>
      <c r="AD288" s="494"/>
      <c r="AE288" s="494"/>
      <c r="AF288" s="494"/>
      <c r="AG288" s="494"/>
      <c r="AH288" s="494"/>
      <c r="AI288" s="494"/>
      <c r="AJ288" s="494"/>
      <c r="AK288" s="494"/>
      <c r="AL288" s="494"/>
      <c r="AM288" s="494"/>
      <c r="AN288" s="494"/>
      <c r="AO288" s="494"/>
      <c r="AP288" s="494"/>
      <c r="AQ288" s="494"/>
      <c r="AR288" s="494"/>
      <c r="AS288" s="494"/>
      <c r="AT288" s="494"/>
      <c r="AU288" s="494"/>
      <c r="AV288" s="494"/>
      <c r="AW288" s="494"/>
      <c r="AX288" s="494"/>
      <c r="AY288" s="494"/>
      <c r="AZ288" s="494"/>
      <c r="BA288" s="494"/>
      <c r="BB288" s="494"/>
      <c r="BC288" s="494"/>
      <c r="BD288" s="494"/>
      <c r="BE288" s="494"/>
      <c r="BF288" s="494"/>
      <c r="BG288" s="494"/>
      <c r="BH288" s="494"/>
      <c r="BI288" s="494"/>
      <c r="BJ288" s="494"/>
      <c r="BK288" s="494"/>
      <c r="BL288" s="494"/>
      <c r="BM288" s="494"/>
      <c r="BN288" s="494"/>
      <c r="BO288" s="494"/>
      <c r="BP288" s="494"/>
      <c r="BQ288" s="494"/>
      <c r="BR288" s="494"/>
      <c r="BS288" s="494"/>
      <c r="BT288" s="494"/>
      <c r="BU288" s="494"/>
      <c r="BV288" s="494"/>
      <c r="BW288" s="494"/>
      <c r="BX288" s="494"/>
      <c r="BY288" s="494"/>
      <c r="BZ288" s="494"/>
      <c r="CA288" s="494"/>
      <c r="CB288" s="494"/>
      <c r="CC288" s="494"/>
      <c r="CD288" s="494"/>
      <c r="CE288" s="494"/>
    </row>
    <row r="289" spans="1:83" ht="33" hidden="1">
      <c r="B289" s="484"/>
      <c r="C289" s="532" t="s">
        <v>272</v>
      </c>
      <c r="D289" s="653">
        <f>IF(D281=0,0,קבועים!B80)</f>
        <v>0</v>
      </c>
      <c r="E289" s="641" t="str">
        <f>IF($C$53&lt;&gt;0,$C$53,0)</f>
        <v>תא זה יעודכן אוטומטית עם מילוי סעיפים 2.1, 2.2</v>
      </c>
      <c r="F289" s="642" t="e">
        <f>IF(E289=0,0,-1*(1-D289/E289))</f>
        <v>#VALUE!</v>
      </c>
      <c r="G289" s="643"/>
      <c r="H289" s="764"/>
      <c r="I289" s="485"/>
      <c r="J289" s="485"/>
      <c r="K289" s="485"/>
      <c r="L289" s="485"/>
      <c r="M289" s="485"/>
      <c r="N289" s="485"/>
      <c r="O289" s="485"/>
      <c r="P289" s="494"/>
      <c r="Q289" s="494"/>
      <c r="R289" s="494"/>
      <c r="S289" s="494"/>
      <c r="T289" s="494"/>
      <c r="U289" s="494"/>
      <c r="V289" s="494"/>
      <c r="W289" s="494"/>
      <c r="X289" s="494"/>
      <c r="Y289" s="494"/>
      <c r="Z289" s="494"/>
      <c r="AA289" s="494"/>
      <c r="AB289" s="494"/>
      <c r="AC289" s="494"/>
      <c r="AD289" s="494"/>
      <c r="AE289" s="494"/>
      <c r="AF289" s="494"/>
      <c r="AG289" s="494"/>
      <c r="AH289" s="494"/>
      <c r="AI289" s="494"/>
      <c r="AJ289" s="494"/>
      <c r="AK289" s="494"/>
      <c r="AL289" s="494"/>
      <c r="AM289" s="494"/>
      <c r="AN289" s="494"/>
      <c r="AO289" s="494"/>
      <c r="AP289" s="494"/>
      <c r="AQ289" s="494"/>
      <c r="AR289" s="494"/>
      <c r="AS289" s="494"/>
      <c r="AT289" s="494"/>
      <c r="AU289" s="494"/>
      <c r="AV289" s="494"/>
      <c r="AW289" s="494"/>
      <c r="AX289" s="494"/>
      <c r="AY289" s="494"/>
      <c r="AZ289" s="494"/>
      <c r="BA289" s="494"/>
      <c r="BB289" s="494"/>
      <c r="BC289" s="494"/>
      <c r="BD289" s="494"/>
      <c r="BE289" s="494"/>
      <c r="BF289" s="494"/>
      <c r="BG289" s="494"/>
      <c r="BH289" s="494"/>
      <c r="BI289" s="494"/>
      <c r="BJ289" s="494"/>
      <c r="BK289" s="494"/>
      <c r="BL289" s="494"/>
      <c r="BM289" s="494"/>
      <c r="BN289" s="494"/>
      <c r="BO289" s="494"/>
      <c r="BP289" s="494"/>
      <c r="BQ289" s="494"/>
      <c r="BR289" s="494"/>
      <c r="BS289" s="494"/>
      <c r="BT289" s="494"/>
      <c r="BU289" s="494"/>
      <c r="BV289" s="494"/>
      <c r="BW289" s="494"/>
      <c r="BX289" s="494"/>
      <c r="BY289" s="494"/>
      <c r="BZ289" s="494"/>
      <c r="CA289" s="494"/>
      <c r="CB289" s="494"/>
      <c r="CC289" s="494"/>
      <c r="CD289" s="494"/>
      <c r="CE289" s="494"/>
    </row>
    <row r="290" spans="1:83" ht="33" hidden="1">
      <c r="B290" s="484"/>
      <c r="C290" s="532" t="s">
        <v>206</v>
      </c>
      <c r="D290" s="653">
        <f>D281</f>
        <v>0</v>
      </c>
      <c r="E290" s="641" t="str">
        <f>IF($C$136&lt;&gt;0,$C$136,0)</f>
        <v>תא זה יעודכן אוטומטית עם מילוי סעיף 2.2</v>
      </c>
      <c r="F290" s="642" t="e">
        <f>IF(E290=0,0,-1*(1-D290/E290))</f>
        <v>#VALUE!</v>
      </c>
      <c r="G290" s="643"/>
      <c r="H290" s="764"/>
      <c r="I290" s="485"/>
      <c r="J290" s="485"/>
      <c r="K290" s="485"/>
      <c r="L290" s="485"/>
      <c r="M290" s="485"/>
      <c r="N290" s="485"/>
      <c r="O290" s="485"/>
      <c r="P290" s="494"/>
      <c r="Q290" s="494"/>
      <c r="R290" s="494"/>
      <c r="S290" s="494"/>
      <c r="T290" s="494"/>
      <c r="U290" s="494"/>
      <c r="V290" s="494"/>
      <c r="W290" s="494"/>
      <c r="X290" s="494"/>
      <c r="Y290" s="494"/>
      <c r="Z290" s="494"/>
      <c r="AA290" s="494"/>
      <c r="AB290" s="494"/>
      <c r="AC290" s="494"/>
      <c r="AD290" s="494"/>
      <c r="AE290" s="494"/>
      <c r="AF290" s="494"/>
      <c r="AG290" s="494"/>
      <c r="AH290" s="494"/>
      <c r="AI290" s="494"/>
      <c r="AJ290" s="494"/>
      <c r="AK290" s="494"/>
      <c r="AL290" s="494"/>
      <c r="AM290" s="494"/>
      <c r="AN290" s="494"/>
      <c r="AO290" s="494"/>
      <c r="AP290" s="494"/>
      <c r="AQ290" s="494"/>
      <c r="AR290" s="494"/>
      <c r="AS290" s="494"/>
      <c r="AT290" s="494"/>
      <c r="AU290" s="494"/>
      <c r="AV290" s="494"/>
      <c r="AW290" s="494"/>
      <c r="AX290" s="494"/>
      <c r="AY290" s="494"/>
      <c r="AZ290" s="494"/>
      <c r="BA290" s="494"/>
      <c r="BB290" s="494"/>
      <c r="BC290" s="494"/>
      <c r="BD290" s="494"/>
      <c r="BE290" s="494"/>
      <c r="BF290" s="494"/>
      <c r="BG290" s="494"/>
      <c r="BH290" s="494"/>
      <c r="BI290" s="494"/>
      <c r="BJ290" s="494"/>
      <c r="BK290" s="494"/>
      <c r="BL290" s="494"/>
      <c r="BM290" s="494"/>
      <c r="BN290" s="494"/>
      <c r="BO290" s="494"/>
      <c r="BP290" s="494"/>
      <c r="BQ290" s="494"/>
      <c r="BR290" s="494"/>
      <c r="BS290" s="494"/>
      <c r="BT290" s="494"/>
      <c r="BU290" s="494"/>
      <c r="BV290" s="494"/>
      <c r="BW290" s="494"/>
      <c r="BX290" s="494"/>
      <c r="BY290" s="494"/>
      <c r="BZ290" s="494"/>
      <c r="CA290" s="494"/>
      <c r="CB290" s="494"/>
      <c r="CC290" s="494"/>
      <c r="CD290" s="494"/>
      <c r="CE290" s="494"/>
    </row>
    <row r="291" spans="1:83" ht="33.75" hidden="1" thickBot="1">
      <c r="A291" s="546"/>
      <c r="B291" s="484"/>
      <c r="C291" s="533" t="s">
        <v>207</v>
      </c>
      <c r="D291" s="645">
        <f>D289-D290</f>
        <v>0</v>
      </c>
      <c r="E291" s="646" t="str">
        <f>IF($C$140&lt;&gt;0,$C$140,0)</f>
        <v>תא זה יעודכן אוטומטית עם מילוי סעיפים: 2.1 ו-2.2</v>
      </c>
      <c r="F291" s="647" t="e">
        <f>IF(E291=0,0,-1*(1-D291/E291))</f>
        <v>#VALUE!</v>
      </c>
      <c r="G291" s="648"/>
      <c r="H291" s="764"/>
      <c r="I291" s="485"/>
      <c r="J291" s="485"/>
      <c r="K291" s="485"/>
      <c r="L291" s="485"/>
      <c r="M291" s="485"/>
      <c r="N291" s="485"/>
      <c r="O291" s="485"/>
      <c r="P291" s="494"/>
      <c r="Q291" s="494"/>
      <c r="R291" s="494"/>
      <c r="S291" s="494"/>
      <c r="T291" s="494"/>
      <c r="U291" s="494"/>
      <c r="V291" s="494"/>
      <c r="W291" s="494"/>
      <c r="X291" s="494"/>
      <c r="Y291" s="494"/>
      <c r="Z291" s="494"/>
      <c r="AA291" s="494"/>
      <c r="AB291" s="494"/>
      <c r="AC291" s="494"/>
      <c r="AD291" s="494"/>
      <c r="AE291" s="494"/>
      <c r="AF291" s="494"/>
      <c r="AG291" s="494"/>
      <c r="AH291" s="494"/>
      <c r="AI291" s="494"/>
      <c r="AJ291" s="494"/>
      <c r="AK291" s="494"/>
      <c r="AL291" s="494"/>
      <c r="AM291" s="494"/>
      <c r="AN291" s="494"/>
      <c r="AO291" s="494"/>
      <c r="AP291" s="494"/>
      <c r="AQ291" s="494"/>
      <c r="AR291" s="494"/>
      <c r="AS291" s="494"/>
      <c r="AT291" s="494"/>
      <c r="AU291" s="494"/>
      <c r="AV291" s="494"/>
      <c r="AW291" s="494"/>
      <c r="AX291" s="494"/>
      <c r="AY291" s="494"/>
      <c r="AZ291" s="494"/>
      <c r="BA291" s="494"/>
      <c r="BB291" s="494"/>
      <c r="BC291" s="494"/>
      <c r="BD291" s="494"/>
      <c r="BE291" s="494"/>
      <c r="BF291" s="494"/>
      <c r="BG291" s="494"/>
      <c r="BH291" s="494"/>
      <c r="BI291" s="494"/>
      <c r="BJ291" s="494"/>
      <c r="BK291" s="494"/>
      <c r="BL291" s="494"/>
      <c r="BM291" s="494"/>
      <c r="BN291" s="494"/>
      <c r="BO291" s="494"/>
      <c r="BP291" s="494"/>
      <c r="BQ291" s="494"/>
      <c r="BR291" s="494"/>
      <c r="BS291" s="494"/>
      <c r="BT291" s="494"/>
      <c r="BU291" s="494"/>
      <c r="BV291" s="494"/>
      <c r="BW291" s="494"/>
      <c r="BX291" s="494"/>
      <c r="BY291" s="494"/>
      <c r="BZ291" s="494"/>
      <c r="CA291" s="494"/>
      <c r="CB291" s="494"/>
      <c r="CC291" s="494"/>
      <c r="CD291" s="494"/>
      <c r="CE291" s="494"/>
    </row>
    <row r="292" spans="1:83" ht="17.25" hidden="1" thickBot="1">
      <c r="A292" s="546"/>
      <c r="B292" s="484"/>
      <c r="C292" s="528"/>
      <c r="D292" s="529"/>
      <c r="E292" s="477"/>
      <c r="F292" s="473"/>
      <c r="G292" s="473"/>
      <c r="H292" s="473"/>
      <c r="I292" s="473"/>
      <c r="J292" s="473"/>
      <c r="K292" s="473"/>
      <c r="L292" s="473"/>
      <c r="M292" s="473"/>
      <c r="N292" s="473"/>
      <c r="O292" s="473"/>
      <c r="P292" s="494"/>
      <c r="Q292" s="494"/>
      <c r="R292" s="494"/>
      <c r="S292" s="494"/>
      <c r="T292" s="494"/>
      <c r="U292" s="494"/>
      <c r="V292" s="494"/>
      <c r="W292" s="494"/>
      <c r="X292" s="494"/>
      <c r="Y292" s="494"/>
      <c r="Z292" s="494"/>
      <c r="AA292" s="494"/>
      <c r="AB292" s="494"/>
      <c r="AC292" s="494"/>
      <c r="AD292" s="494"/>
      <c r="AE292" s="494"/>
      <c r="AF292" s="494"/>
      <c r="AG292" s="494"/>
      <c r="AH292" s="494"/>
      <c r="AI292" s="494"/>
      <c r="AJ292" s="494"/>
      <c r="AK292" s="494"/>
      <c r="AL292" s="494"/>
      <c r="AM292" s="494"/>
      <c r="AN292" s="494"/>
      <c r="AO292" s="494"/>
      <c r="AP292" s="494"/>
      <c r="AQ292" s="494"/>
      <c r="AR292" s="494"/>
      <c r="AS292" s="494"/>
      <c r="AT292" s="494"/>
      <c r="AU292" s="494"/>
      <c r="AV292" s="494"/>
      <c r="AW292" s="494"/>
      <c r="AX292" s="494"/>
      <c r="AY292" s="494"/>
      <c r="AZ292" s="494"/>
      <c r="BA292" s="494"/>
      <c r="BB292" s="494"/>
      <c r="BC292" s="494"/>
      <c r="BD292" s="494"/>
      <c r="BE292" s="494"/>
      <c r="BF292" s="494"/>
      <c r="BG292" s="494"/>
      <c r="BH292" s="494"/>
      <c r="BI292" s="494"/>
      <c r="BJ292" s="494"/>
      <c r="BK292" s="494"/>
      <c r="BL292" s="494"/>
      <c r="BM292" s="494"/>
      <c r="BN292" s="494"/>
      <c r="BO292" s="494"/>
      <c r="BP292" s="494"/>
      <c r="BQ292" s="494"/>
      <c r="BR292" s="494"/>
      <c r="BS292" s="494"/>
      <c r="BT292" s="494"/>
      <c r="BU292" s="494"/>
      <c r="BV292" s="494"/>
      <c r="BW292" s="494"/>
      <c r="BX292" s="494"/>
      <c r="BY292" s="494"/>
      <c r="BZ292" s="494"/>
      <c r="CA292" s="494"/>
      <c r="CB292" s="494"/>
      <c r="CC292" s="494"/>
      <c r="CD292" s="494"/>
      <c r="CE292" s="494"/>
    </row>
    <row r="293" spans="1:83" ht="33" hidden="1">
      <c r="B293" s="534" t="s">
        <v>147</v>
      </c>
      <c r="C293" s="535" t="s">
        <v>125</v>
      </c>
      <c r="D293" s="536" t="s">
        <v>126</v>
      </c>
      <c r="E293" s="537" t="s">
        <v>165</v>
      </c>
      <c r="F293" s="537" t="s">
        <v>215</v>
      </c>
      <c r="G293" s="538" t="s">
        <v>148</v>
      </c>
      <c r="H293" s="473"/>
      <c r="I293" s="473"/>
      <c r="J293" s="473"/>
      <c r="K293" s="473"/>
      <c r="L293" s="473"/>
      <c r="M293" s="473"/>
      <c r="N293" s="473"/>
      <c r="O293" s="473"/>
      <c r="P293" s="480"/>
      <c r="Q293" s="494"/>
      <c r="R293" s="494"/>
      <c r="S293" s="494"/>
      <c r="T293" s="494"/>
      <c r="U293" s="494"/>
      <c r="V293" s="480"/>
      <c r="W293" s="480"/>
      <c r="X293" s="480"/>
      <c r="Y293" s="480"/>
      <c r="Z293" s="480"/>
      <c r="AA293" s="480"/>
      <c r="AB293" s="480"/>
      <c r="AC293" s="480"/>
      <c r="AD293" s="480"/>
      <c r="AE293" s="480"/>
      <c r="AF293" s="480"/>
      <c r="AG293" s="480"/>
      <c r="AH293" s="480"/>
      <c r="AI293" s="480"/>
      <c r="AJ293" s="480"/>
      <c r="AK293" s="480"/>
      <c r="AL293" s="480"/>
      <c r="AM293" s="480"/>
      <c r="AN293" s="480"/>
      <c r="AO293" s="480"/>
      <c r="AP293" s="480"/>
      <c r="AQ293" s="480"/>
      <c r="AR293" s="480"/>
      <c r="AS293" s="480"/>
      <c r="AT293" s="480"/>
      <c r="AU293" s="480"/>
      <c r="AV293" s="480"/>
      <c r="AW293" s="480"/>
      <c r="AX293" s="480"/>
      <c r="AY293" s="480"/>
      <c r="AZ293" s="480"/>
      <c r="BA293" s="480"/>
      <c r="BB293" s="480"/>
      <c r="BC293" s="480"/>
      <c r="BD293" s="480"/>
      <c r="BE293" s="480"/>
      <c r="BF293" s="480"/>
      <c r="BG293" s="480"/>
      <c r="BH293" s="480"/>
      <c r="BI293" s="480"/>
      <c r="BJ293" s="480"/>
      <c r="BK293" s="480"/>
      <c r="BL293" s="480"/>
      <c r="BM293" s="480"/>
      <c r="BN293" s="480"/>
      <c r="BO293" s="480"/>
      <c r="BP293" s="480"/>
      <c r="BQ293" s="480"/>
      <c r="BR293" s="480"/>
      <c r="BS293" s="480"/>
      <c r="BT293" s="480"/>
      <c r="BU293" s="480"/>
      <c r="BV293" s="480"/>
      <c r="BW293" s="480"/>
      <c r="BX293" s="480"/>
      <c r="BY293" s="480"/>
      <c r="BZ293" s="480"/>
      <c r="CA293" s="480"/>
      <c r="CB293" s="480"/>
      <c r="CC293" s="480"/>
      <c r="CD293" s="480"/>
      <c r="CE293" s="480"/>
    </row>
    <row r="294" spans="1:83" ht="17.25" hidden="1" thickBot="1">
      <c r="C294" s="539" t="s">
        <v>40</v>
      </c>
      <c r="D294" s="540" t="s">
        <v>46</v>
      </c>
      <c r="E294" s="654">
        <f>D281</f>
        <v>0</v>
      </c>
      <c r="F294" s="655">
        <f>IF(E294=0,0,C53)</f>
        <v>0</v>
      </c>
      <c r="G294" s="656">
        <f>F294-E294</f>
        <v>0</v>
      </c>
      <c r="H294" s="473"/>
      <c r="I294" s="473"/>
      <c r="J294" s="473"/>
      <c r="K294" s="473"/>
      <c r="L294" s="473"/>
      <c r="M294" s="473"/>
      <c r="N294" s="473"/>
      <c r="O294" s="473"/>
      <c r="P294" s="480"/>
      <c r="Q294" s="494"/>
      <c r="R294" s="494"/>
      <c r="S294" s="494"/>
      <c r="T294" s="494"/>
      <c r="U294" s="494"/>
      <c r="V294" s="480"/>
      <c r="W294" s="480"/>
      <c r="X294" s="480"/>
      <c r="Y294" s="480"/>
      <c r="Z294" s="480"/>
      <c r="AA294" s="480"/>
      <c r="AB294" s="480"/>
      <c r="AC294" s="480"/>
      <c r="AD294" s="480"/>
      <c r="AE294" s="480"/>
      <c r="AF294" s="480"/>
      <c r="AG294" s="480"/>
      <c r="AH294" s="480"/>
      <c r="AI294" s="480"/>
      <c r="AJ294" s="480"/>
      <c r="AK294" s="480"/>
      <c r="AL294" s="480"/>
      <c r="AM294" s="480"/>
      <c r="AN294" s="480"/>
      <c r="AO294" s="480"/>
      <c r="AP294" s="480"/>
      <c r="AQ294" s="480"/>
      <c r="AR294" s="480"/>
      <c r="AS294" s="480"/>
      <c r="AT294" s="480"/>
      <c r="AU294" s="480"/>
      <c r="AV294" s="480"/>
      <c r="AW294" s="480"/>
      <c r="AX294" s="480"/>
      <c r="AY294" s="480"/>
      <c r="AZ294" s="480"/>
      <c r="BA294" s="480"/>
      <c r="BB294" s="480"/>
      <c r="BC294" s="480"/>
      <c r="BD294" s="480"/>
      <c r="BE294" s="480"/>
      <c r="BF294" s="480"/>
      <c r="BG294" s="480"/>
      <c r="BH294" s="480"/>
      <c r="BI294" s="480"/>
      <c r="BJ294" s="480"/>
      <c r="BK294" s="480"/>
      <c r="BL294" s="480"/>
      <c r="BM294" s="480"/>
      <c r="BN294" s="480"/>
      <c r="BO294" s="480"/>
      <c r="BP294" s="480"/>
      <c r="BQ294" s="480"/>
      <c r="BR294" s="480"/>
      <c r="BS294" s="480"/>
      <c r="BT294" s="480"/>
      <c r="BU294" s="480"/>
      <c r="BV294" s="480"/>
      <c r="BW294" s="480"/>
      <c r="BX294" s="480"/>
      <c r="BY294" s="480"/>
      <c r="BZ294" s="480"/>
      <c r="CA294" s="480"/>
      <c r="CB294" s="480"/>
      <c r="CC294" s="480"/>
      <c r="CD294" s="480"/>
      <c r="CE294" s="480"/>
    </row>
    <row r="295" spans="1:83">
      <c r="C295" s="542"/>
      <c r="D295" s="543"/>
      <c r="E295" s="543"/>
      <c r="F295" s="543"/>
      <c r="G295" s="543"/>
      <c r="H295" s="473"/>
      <c r="I295" s="473"/>
      <c r="J295" s="473"/>
      <c r="K295" s="266"/>
      <c r="L295" s="266"/>
      <c r="M295" s="266"/>
      <c r="N295" s="266"/>
      <c r="O295" s="266"/>
      <c r="P295" s="480"/>
      <c r="Q295" s="494"/>
      <c r="R295" s="494"/>
      <c r="S295" s="494"/>
      <c r="T295" s="494"/>
      <c r="U295" s="494"/>
      <c r="V295" s="480"/>
      <c r="W295" s="480"/>
      <c r="X295" s="480"/>
      <c r="Y295" s="480"/>
      <c r="Z295" s="480"/>
      <c r="AA295" s="480"/>
      <c r="AB295" s="480"/>
      <c r="AC295" s="480"/>
      <c r="AD295" s="480"/>
      <c r="AE295" s="480"/>
      <c r="AF295" s="480"/>
      <c r="AG295" s="480"/>
      <c r="AH295" s="480"/>
      <c r="AI295" s="480"/>
      <c r="AJ295" s="480"/>
      <c r="AK295" s="480"/>
      <c r="AL295" s="480"/>
      <c r="AM295" s="480"/>
      <c r="AN295" s="480"/>
      <c r="AO295" s="480"/>
      <c r="AP295" s="480"/>
      <c r="AQ295" s="480"/>
      <c r="AR295" s="480"/>
      <c r="AS295" s="480"/>
      <c r="AT295" s="480"/>
      <c r="AU295" s="480"/>
      <c r="AV295" s="480"/>
      <c r="AW295" s="480"/>
      <c r="AX295" s="480"/>
      <c r="AY295" s="480"/>
      <c r="AZ295" s="480"/>
      <c r="BA295" s="480"/>
      <c r="BB295" s="480"/>
      <c r="BC295" s="480"/>
      <c r="BD295" s="480"/>
      <c r="BE295" s="480"/>
      <c r="BF295" s="480"/>
      <c r="BG295" s="480"/>
      <c r="BH295" s="480"/>
      <c r="BI295" s="480"/>
      <c r="BJ295" s="480"/>
      <c r="BK295" s="480"/>
      <c r="BL295" s="480"/>
      <c r="BM295" s="480"/>
      <c r="BN295" s="480"/>
      <c r="BO295" s="480"/>
      <c r="BP295" s="480"/>
      <c r="BQ295" s="480"/>
      <c r="BR295" s="480"/>
      <c r="BS295" s="480"/>
      <c r="BT295" s="480"/>
      <c r="BU295" s="480"/>
      <c r="BV295" s="480"/>
      <c r="BW295" s="480"/>
      <c r="BX295" s="480"/>
      <c r="BY295" s="480"/>
      <c r="BZ295" s="480"/>
      <c r="CA295" s="480"/>
      <c r="CB295" s="480"/>
      <c r="CC295" s="480"/>
      <c r="CD295" s="480"/>
      <c r="CE295" s="480"/>
    </row>
    <row r="296" spans="1:83">
      <c r="K296" s="266"/>
      <c r="L296" s="266"/>
      <c r="M296" s="266"/>
      <c r="N296" s="266"/>
      <c r="O296" s="266"/>
    </row>
    <row r="297" spans="1:83">
      <c r="K297" s="266"/>
      <c r="L297" s="266"/>
      <c r="M297" s="266"/>
      <c r="N297" s="266"/>
      <c r="O297" s="266"/>
    </row>
    <row r="298" spans="1:83">
      <c r="K298" s="266"/>
      <c r="L298" s="266"/>
      <c r="M298" s="266"/>
      <c r="N298" s="266"/>
      <c r="O298" s="266"/>
    </row>
    <row r="299" spans="1:83">
      <c r="K299" s="266"/>
      <c r="L299" s="266"/>
      <c r="M299" s="266"/>
      <c r="N299" s="266"/>
      <c r="O299" s="266"/>
    </row>
    <row r="300" spans="1:83">
      <c r="K300" s="266"/>
      <c r="L300" s="266"/>
      <c r="M300" s="266"/>
      <c r="N300" s="266"/>
      <c r="O300" s="266"/>
    </row>
    <row r="301" spans="1:83">
      <c r="K301" s="266"/>
      <c r="L301" s="266"/>
      <c r="M301" s="266"/>
      <c r="N301" s="266"/>
      <c r="O301" s="266"/>
    </row>
    <row r="302" spans="1:83">
      <c r="K302" s="266"/>
      <c r="L302" s="266"/>
      <c r="M302" s="266"/>
      <c r="N302" s="266"/>
      <c r="O302" s="266"/>
    </row>
    <row r="303" spans="1:83">
      <c r="K303" s="266"/>
      <c r="L303" s="266"/>
      <c r="M303" s="266"/>
      <c r="N303" s="266"/>
      <c r="O303" s="266"/>
    </row>
    <row r="304" spans="1:83">
      <c r="K304" s="266"/>
      <c r="L304" s="266"/>
      <c r="M304" s="266"/>
      <c r="N304" s="266"/>
      <c r="O304" s="266"/>
    </row>
    <row r="305" spans="11:15">
      <c r="K305" s="266"/>
      <c r="L305" s="266"/>
      <c r="M305" s="266"/>
      <c r="N305" s="266"/>
      <c r="O305" s="266"/>
    </row>
    <row r="306" spans="11:15">
      <c r="K306" s="266"/>
      <c r="L306" s="266"/>
      <c r="M306" s="266"/>
      <c r="N306" s="266"/>
      <c r="O306" s="266"/>
    </row>
    <row r="307" spans="11:15">
      <c r="K307" s="266"/>
      <c r="L307" s="266"/>
      <c r="M307" s="266"/>
      <c r="N307" s="266"/>
      <c r="O307" s="266"/>
    </row>
    <row r="308" spans="11:15">
      <c r="K308" s="266"/>
      <c r="L308" s="266"/>
      <c r="M308" s="266"/>
      <c r="N308" s="266"/>
      <c r="O308" s="266"/>
    </row>
    <row r="309" spans="11:15">
      <c r="K309" s="266"/>
      <c r="L309" s="266"/>
      <c r="M309" s="266"/>
      <c r="N309" s="266"/>
      <c r="O309" s="266"/>
    </row>
    <row r="310" spans="11:15">
      <c r="K310" s="266"/>
      <c r="L310" s="266"/>
      <c r="M310" s="266"/>
      <c r="N310" s="266"/>
      <c r="O310" s="266"/>
    </row>
    <row r="311" spans="11:15">
      <c r="K311" s="266"/>
      <c r="L311" s="266"/>
      <c r="M311" s="266"/>
      <c r="N311" s="266"/>
      <c r="O311" s="266"/>
    </row>
    <row r="312" spans="11:15">
      <c r="K312" s="266"/>
      <c r="L312" s="266"/>
      <c r="M312" s="266"/>
      <c r="N312" s="266"/>
      <c r="O312" s="266"/>
    </row>
    <row r="313" spans="11:15">
      <c r="K313" s="266"/>
      <c r="L313" s="266"/>
      <c r="M313" s="266"/>
      <c r="N313" s="266"/>
      <c r="O313" s="266"/>
    </row>
    <row r="314" spans="11:15">
      <c r="K314" s="266"/>
      <c r="L314" s="266"/>
      <c r="M314" s="266"/>
      <c r="N314" s="266"/>
      <c r="O314" s="266"/>
    </row>
    <row r="315" spans="11:15">
      <c r="K315" s="266"/>
      <c r="L315" s="266"/>
      <c r="M315" s="266"/>
      <c r="N315" s="266"/>
      <c r="O315" s="266"/>
    </row>
    <row r="316" spans="11:15">
      <c r="K316" s="266"/>
      <c r="L316" s="266"/>
      <c r="M316" s="266"/>
      <c r="N316" s="266"/>
      <c r="O316" s="266"/>
    </row>
    <row r="317" spans="11:15">
      <c r="K317" s="266"/>
      <c r="L317" s="266"/>
      <c r="M317" s="266"/>
      <c r="N317" s="266"/>
      <c r="O317" s="266"/>
    </row>
    <row r="318" spans="11:15">
      <c r="K318" s="266"/>
      <c r="L318" s="266"/>
      <c r="M318" s="266"/>
      <c r="N318" s="266"/>
      <c r="O318" s="266"/>
    </row>
    <row r="319" spans="11:15">
      <c r="K319" s="266"/>
      <c r="L319" s="266"/>
      <c r="M319" s="266"/>
      <c r="N319" s="266"/>
      <c r="O319" s="266"/>
    </row>
    <row r="320" spans="11:15">
      <c r="K320" s="266"/>
      <c r="L320" s="266"/>
      <c r="M320" s="266"/>
      <c r="N320" s="266"/>
      <c r="O320" s="266"/>
    </row>
    <row r="321" spans="11:15">
      <c r="K321" s="266"/>
      <c r="L321" s="266"/>
      <c r="M321" s="266"/>
      <c r="N321" s="266"/>
      <c r="O321" s="266"/>
    </row>
    <row r="322" spans="11:15">
      <c r="K322" s="266"/>
      <c r="L322" s="266"/>
      <c r="M322" s="266"/>
      <c r="N322" s="266"/>
      <c r="O322" s="266"/>
    </row>
    <row r="323" spans="11:15">
      <c r="K323" s="266"/>
      <c r="L323" s="266"/>
      <c r="M323" s="266"/>
      <c r="N323" s="266"/>
      <c r="O323" s="266"/>
    </row>
    <row r="324" spans="11:15">
      <c r="K324" s="266"/>
      <c r="L324" s="266"/>
      <c r="M324" s="266"/>
      <c r="N324" s="266"/>
      <c r="O324" s="266"/>
    </row>
    <row r="325" spans="11:15">
      <c r="K325" s="266"/>
      <c r="L325" s="266"/>
      <c r="M325" s="266"/>
      <c r="N325" s="266"/>
      <c r="O325" s="266"/>
    </row>
    <row r="326" spans="11:15">
      <c r="K326" s="266"/>
      <c r="L326" s="266"/>
      <c r="M326" s="266"/>
      <c r="N326" s="266"/>
      <c r="O326" s="266"/>
    </row>
    <row r="327" spans="11:15">
      <c r="K327" s="266"/>
      <c r="L327" s="266"/>
      <c r="M327" s="266"/>
      <c r="N327" s="266"/>
      <c r="O327" s="266"/>
    </row>
    <row r="328" spans="11:15">
      <c r="K328" s="266"/>
      <c r="L328" s="266"/>
      <c r="M328" s="266"/>
      <c r="N328" s="266"/>
      <c r="O328" s="266"/>
    </row>
    <row r="329" spans="11:15">
      <c r="K329" s="266"/>
      <c r="L329" s="266"/>
      <c r="M329" s="266"/>
      <c r="N329" s="266"/>
      <c r="O329" s="266"/>
    </row>
    <row r="330" spans="11:15">
      <c r="K330" s="266"/>
      <c r="L330" s="266"/>
      <c r="M330" s="266"/>
      <c r="N330" s="266"/>
      <c r="O330" s="266"/>
    </row>
    <row r="331" spans="11:15">
      <c r="K331" s="266"/>
      <c r="L331" s="266"/>
      <c r="M331" s="266"/>
      <c r="N331" s="266"/>
      <c r="O331" s="266"/>
    </row>
    <row r="332" spans="11:15">
      <c r="K332" s="266"/>
      <c r="L332" s="266"/>
      <c r="M332" s="266"/>
      <c r="N332" s="266"/>
      <c r="O332" s="266"/>
    </row>
    <row r="333" spans="11:15">
      <c r="K333" s="266"/>
      <c r="L333" s="266"/>
      <c r="M333" s="266"/>
      <c r="N333" s="266"/>
      <c r="O333" s="266"/>
    </row>
    <row r="334" spans="11:15">
      <c r="K334" s="266"/>
      <c r="L334" s="266"/>
      <c r="M334" s="266"/>
      <c r="N334" s="266"/>
      <c r="O334" s="266"/>
    </row>
    <row r="335" spans="11:15">
      <c r="K335" s="266"/>
      <c r="L335" s="266"/>
      <c r="M335" s="266"/>
      <c r="N335" s="266"/>
      <c r="O335" s="266"/>
    </row>
    <row r="336" spans="11:15">
      <c r="K336" s="266"/>
      <c r="L336" s="266"/>
      <c r="M336" s="266"/>
      <c r="N336" s="266"/>
      <c r="O336" s="266"/>
    </row>
    <row r="337" spans="11:15">
      <c r="K337" s="266"/>
      <c r="L337" s="266"/>
      <c r="M337" s="266"/>
      <c r="N337" s="266"/>
      <c r="O337" s="266"/>
    </row>
    <row r="338" spans="11:15">
      <c r="K338" s="266"/>
      <c r="L338" s="266"/>
      <c r="M338" s="266"/>
      <c r="N338" s="266"/>
      <c r="O338" s="266"/>
    </row>
    <row r="339" spans="11:15">
      <c r="K339" s="266"/>
      <c r="L339" s="266"/>
      <c r="M339" s="266"/>
      <c r="N339" s="266"/>
      <c r="O339" s="266"/>
    </row>
    <row r="340" spans="11:15">
      <c r="K340" s="266"/>
      <c r="L340" s="266"/>
      <c r="M340" s="266"/>
      <c r="N340" s="266"/>
      <c r="O340" s="266"/>
    </row>
    <row r="341" spans="11:15">
      <c r="K341" s="266"/>
      <c r="L341" s="266"/>
      <c r="M341" s="266"/>
      <c r="N341" s="266"/>
      <c r="O341" s="266"/>
    </row>
    <row r="342" spans="11:15">
      <c r="K342" s="266"/>
      <c r="L342" s="266"/>
      <c r="M342" s="266"/>
      <c r="N342" s="266"/>
      <c r="O342" s="266"/>
    </row>
    <row r="343" spans="11:15">
      <c r="K343" s="266"/>
      <c r="L343" s="266"/>
      <c r="M343" s="266"/>
      <c r="N343" s="266"/>
      <c r="O343" s="266"/>
    </row>
    <row r="344" spans="11:15">
      <c r="K344" s="266"/>
      <c r="L344" s="266"/>
      <c r="M344" s="266"/>
      <c r="N344" s="266"/>
      <c r="O344" s="266"/>
    </row>
    <row r="345" spans="11:15">
      <c r="K345" s="266"/>
      <c r="L345" s="266"/>
      <c r="M345" s="266"/>
      <c r="N345" s="266"/>
      <c r="O345" s="266"/>
    </row>
    <row r="346" spans="11:15">
      <c r="K346" s="266"/>
      <c r="L346" s="266"/>
      <c r="M346" s="266"/>
      <c r="N346" s="266"/>
      <c r="O346" s="266"/>
    </row>
    <row r="347" spans="11:15">
      <c r="K347" s="266"/>
      <c r="L347" s="266"/>
      <c r="M347" s="266"/>
      <c r="N347" s="266"/>
      <c r="O347" s="266"/>
    </row>
    <row r="348" spans="11:15">
      <c r="K348" s="266"/>
      <c r="L348" s="266"/>
      <c r="M348" s="266"/>
      <c r="N348" s="266"/>
      <c r="O348" s="266"/>
    </row>
    <row r="349" spans="11:15">
      <c r="K349" s="266"/>
      <c r="L349" s="266"/>
      <c r="M349" s="266"/>
      <c r="N349" s="266"/>
      <c r="O349" s="266"/>
    </row>
    <row r="350" spans="11:15">
      <c r="K350" s="266"/>
      <c r="L350" s="266"/>
      <c r="M350" s="266"/>
      <c r="N350" s="266"/>
      <c r="O350" s="266"/>
    </row>
    <row r="351" spans="11:15">
      <c r="K351" s="266"/>
      <c r="L351" s="266"/>
      <c r="M351" s="266"/>
      <c r="N351" s="266"/>
      <c r="O351" s="266"/>
    </row>
    <row r="352" spans="11:15">
      <c r="K352" s="266"/>
      <c r="L352" s="266"/>
      <c r="M352" s="266"/>
      <c r="N352" s="266"/>
      <c r="O352" s="266"/>
    </row>
    <row r="353" spans="11:15">
      <c r="K353" s="266"/>
      <c r="L353" s="266"/>
      <c r="M353" s="266"/>
      <c r="N353" s="266"/>
      <c r="O353" s="266"/>
    </row>
    <row r="354" spans="11:15">
      <c r="K354" s="266"/>
      <c r="L354" s="266"/>
      <c r="M354" s="266"/>
      <c r="N354" s="266"/>
      <c r="O354" s="266"/>
    </row>
    <row r="355" spans="11:15">
      <c r="K355" s="266"/>
      <c r="L355" s="266"/>
      <c r="M355" s="266"/>
      <c r="N355" s="266"/>
      <c r="O355" s="266"/>
    </row>
    <row r="356" spans="11:15">
      <c r="K356" s="266"/>
      <c r="L356" s="266"/>
      <c r="M356" s="266"/>
      <c r="N356" s="266"/>
      <c r="O356" s="266"/>
    </row>
    <row r="357" spans="11:15">
      <c r="K357" s="266"/>
      <c r="L357" s="266"/>
      <c r="M357" s="266"/>
      <c r="N357" s="266"/>
      <c r="O357" s="266"/>
    </row>
    <row r="358" spans="11:15">
      <c r="K358" s="266"/>
      <c r="L358" s="266"/>
      <c r="M358" s="266"/>
      <c r="N358" s="266"/>
      <c r="O358" s="266"/>
    </row>
    <row r="359" spans="11:15">
      <c r="K359" s="266"/>
      <c r="L359" s="266"/>
      <c r="M359" s="266"/>
      <c r="N359" s="266"/>
      <c r="O359" s="266"/>
    </row>
    <row r="360" spans="11:15">
      <c r="K360" s="266"/>
      <c r="L360" s="266"/>
      <c r="M360" s="266"/>
      <c r="N360" s="266"/>
      <c r="O360" s="266"/>
    </row>
    <row r="361" spans="11:15">
      <c r="K361" s="266"/>
      <c r="L361" s="266"/>
      <c r="M361" s="266"/>
      <c r="N361" s="266"/>
      <c r="O361" s="266"/>
    </row>
    <row r="362" spans="11:15">
      <c r="K362" s="266"/>
      <c r="L362" s="266"/>
      <c r="M362" s="266"/>
      <c r="N362" s="266"/>
      <c r="O362" s="266"/>
    </row>
    <row r="363" spans="11:15">
      <c r="K363" s="266"/>
      <c r="L363" s="266"/>
      <c r="M363" s="266"/>
      <c r="N363" s="266"/>
      <c r="O363" s="266"/>
    </row>
    <row r="364" spans="11:15">
      <c r="K364" s="266"/>
      <c r="L364" s="266"/>
      <c r="M364" s="266"/>
      <c r="N364" s="266"/>
      <c r="O364" s="266"/>
    </row>
    <row r="365" spans="11:15">
      <c r="K365" s="266"/>
      <c r="L365" s="266"/>
      <c r="M365" s="266"/>
      <c r="N365" s="266"/>
      <c r="O365" s="266"/>
    </row>
    <row r="366" spans="11:15">
      <c r="K366" s="266"/>
      <c r="L366" s="266"/>
      <c r="M366" s="266"/>
      <c r="N366" s="266"/>
      <c r="O366" s="266"/>
    </row>
    <row r="367" spans="11:15">
      <c r="K367" s="266"/>
      <c r="L367" s="266"/>
      <c r="M367" s="266"/>
      <c r="N367" s="266"/>
      <c r="O367" s="266"/>
    </row>
    <row r="368" spans="11:15">
      <c r="K368" s="266"/>
      <c r="L368" s="266"/>
      <c r="M368" s="266"/>
      <c r="N368" s="266"/>
      <c r="O368" s="266"/>
    </row>
    <row r="369" spans="11:15">
      <c r="K369" s="266"/>
      <c r="L369" s="266"/>
      <c r="M369" s="266"/>
      <c r="N369" s="266"/>
      <c r="O369" s="266"/>
    </row>
    <row r="370" spans="11:15">
      <c r="K370" s="266"/>
      <c r="L370" s="266"/>
      <c r="M370" s="266"/>
      <c r="N370" s="266"/>
      <c r="O370" s="266"/>
    </row>
    <row r="371" spans="11:15">
      <c r="K371" s="266"/>
      <c r="L371" s="266"/>
      <c r="M371" s="266"/>
      <c r="N371" s="266"/>
      <c r="O371" s="266"/>
    </row>
    <row r="372" spans="11:15">
      <c r="K372" s="266"/>
      <c r="L372" s="266"/>
      <c r="M372" s="266"/>
      <c r="N372" s="266"/>
      <c r="O372" s="266"/>
    </row>
    <row r="373" spans="11:15">
      <c r="K373" s="266"/>
      <c r="L373" s="266"/>
      <c r="M373" s="266"/>
      <c r="N373" s="266"/>
      <c r="O373" s="266"/>
    </row>
    <row r="374" spans="11:15">
      <c r="K374" s="266"/>
      <c r="L374" s="266"/>
      <c r="M374" s="266"/>
      <c r="N374" s="266"/>
      <c r="O374" s="266"/>
    </row>
    <row r="375" spans="11:15">
      <c r="K375" s="266"/>
      <c r="L375" s="266"/>
      <c r="M375" s="266"/>
      <c r="N375" s="266"/>
      <c r="O375" s="266"/>
    </row>
    <row r="376" spans="11:15">
      <c r="K376" s="266"/>
      <c r="L376" s="266"/>
      <c r="M376" s="266"/>
      <c r="N376" s="266"/>
      <c r="O376" s="266"/>
    </row>
    <row r="377" spans="11:15">
      <c r="K377" s="266"/>
      <c r="L377" s="266"/>
      <c r="M377" s="266"/>
      <c r="N377" s="266"/>
      <c r="O377" s="266"/>
    </row>
    <row r="378" spans="11:15">
      <c r="K378" s="266"/>
      <c r="L378" s="266"/>
      <c r="M378" s="266"/>
      <c r="N378" s="266"/>
      <c r="O378" s="266"/>
    </row>
    <row r="379" spans="11:15">
      <c r="K379" s="266"/>
      <c r="L379" s="266"/>
      <c r="M379" s="266"/>
      <c r="N379" s="266"/>
      <c r="O379" s="266"/>
    </row>
    <row r="380" spans="11:15">
      <c r="K380" s="266"/>
      <c r="L380" s="266"/>
      <c r="M380" s="266"/>
      <c r="N380" s="266"/>
      <c r="O380" s="266"/>
    </row>
    <row r="381" spans="11:15">
      <c r="K381" s="266"/>
      <c r="L381" s="266"/>
      <c r="M381" s="266"/>
      <c r="N381" s="266"/>
      <c r="O381" s="266"/>
    </row>
    <row r="382" spans="11:15">
      <c r="K382" s="266"/>
      <c r="L382" s="266"/>
      <c r="M382" s="266"/>
      <c r="N382" s="266"/>
      <c r="O382" s="266"/>
    </row>
    <row r="383" spans="11:15">
      <c r="K383" s="266"/>
      <c r="L383" s="266"/>
      <c r="M383" s="266"/>
      <c r="N383" s="266"/>
      <c r="O383" s="266"/>
    </row>
    <row r="384" spans="11:15">
      <c r="K384" s="266"/>
      <c r="L384" s="266"/>
      <c r="M384" s="266"/>
      <c r="N384" s="266"/>
      <c r="O384" s="266"/>
    </row>
    <row r="385" spans="11:15">
      <c r="K385" s="266"/>
      <c r="L385" s="266"/>
      <c r="M385" s="266"/>
      <c r="N385" s="266"/>
      <c r="O385" s="266"/>
    </row>
    <row r="386" spans="11:15">
      <c r="K386" s="266"/>
      <c r="L386" s="266"/>
      <c r="M386" s="266"/>
      <c r="N386" s="266"/>
      <c r="O386" s="266"/>
    </row>
    <row r="387" spans="11:15">
      <c r="K387" s="266"/>
      <c r="L387" s="266"/>
      <c r="M387" s="266"/>
      <c r="N387" s="266"/>
      <c r="O387" s="266"/>
    </row>
    <row r="388" spans="11:15">
      <c r="K388" s="266"/>
      <c r="L388" s="266"/>
      <c r="M388" s="266"/>
      <c r="N388" s="266"/>
      <c r="O388" s="266"/>
    </row>
    <row r="389" spans="11:15">
      <c r="K389" s="266"/>
      <c r="L389" s="266"/>
      <c r="M389" s="266"/>
      <c r="N389" s="266"/>
      <c r="O389" s="266"/>
    </row>
    <row r="390" spans="11:15">
      <c r="K390" s="266"/>
      <c r="L390" s="266"/>
      <c r="M390" s="266"/>
      <c r="N390" s="266"/>
      <c r="O390" s="266"/>
    </row>
    <row r="391" spans="11:15">
      <c r="K391" s="266"/>
      <c r="L391" s="266"/>
      <c r="M391" s="266"/>
      <c r="N391" s="266"/>
      <c r="O391" s="266"/>
    </row>
    <row r="392" spans="11:15">
      <c r="K392" s="266"/>
      <c r="L392" s="266"/>
      <c r="M392" s="266"/>
      <c r="N392" s="266"/>
      <c r="O392" s="266"/>
    </row>
    <row r="393" spans="11:15">
      <c r="K393" s="266"/>
      <c r="L393" s="266"/>
      <c r="M393" s="266"/>
      <c r="N393" s="266"/>
      <c r="O393" s="266"/>
    </row>
    <row r="394" spans="11:15">
      <c r="K394" s="266"/>
      <c r="L394" s="266"/>
      <c r="M394" s="266"/>
      <c r="N394" s="266"/>
      <c r="O394" s="266"/>
    </row>
    <row r="395" spans="11:15">
      <c r="K395" s="266"/>
      <c r="L395" s="266"/>
      <c r="M395" s="266"/>
      <c r="N395" s="266"/>
      <c r="O395" s="266"/>
    </row>
    <row r="396" spans="11:15">
      <c r="K396" s="266"/>
      <c r="L396" s="266"/>
      <c r="M396" s="266"/>
      <c r="N396" s="266"/>
      <c r="O396" s="266"/>
    </row>
    <row r="397" spans="11:15">
      <c r="K397" s="266"/>
      <c r="L397" s="266"/>
      <c r="M397" s="266"/>
      <c r="N397" s="266"/>
      <c r="O397" s="266"/>
    </row>
    <row r="398" spans="11:15">
      <c r="K398" s="266"/>
      <c r="L398" s="266"/>
      <c r="M398" s="266"/>
      <c r="N398" s="266"/>
      <c r="O398" s="266"/>
    </row>
    <row r="399" spans="11:15">
      <c r="K399" s="266"/>
      <c r="L399" s="266"/>
      <c r="M399" s="266"/>
      <c r="N399" s="266"/>
      <c r="O399" s="266"/>
    </row>
    <row r="400" spans="11:15">
      <c r="K400" s="266"/>
      <c r="L400" s="266"/>
      <c r="M400" s="266"/>
      <c r="N400" s="266"/>
      <c r="O400" s="266"/>
    </row>
    <row r="401" spans="11:15">
      <c r="K401" s="266"/>
      <c r="L401" s="266"/>
      <c r="M401" s="266"/>
      <c r="N401" s="266"/>
      <c r="O401" s="266"/>
    </row>
    <row r="402" spans="11:15">
      <c r="K402" s="266"/>
      <c r="L402" s="266"/>
      <c r="M402" s="266"/>
      <c r="N402" s="266"/>
      <c r="O402" s="266"/>
    </row>
    <row r="403" spans="11:15">
      <c r="K403" s="266"/>
      <c r="L403" s="266"/>
      <c r="M403" s="266"/>
      <c r="N403" s="266"/>
      <c r="O403" s="266"/>
    </row>
    <row r="404" spans="11:15">
      <c r="K404" s="266"/>
      <c r="L404" s="266"/>
      <c r="M404" s="266"/>
      <c r="N404" s="266"/>
      <c r="O404" s="266"/>
    </row>
    <row r="405" spans="11:15">
      <c r="K405" s="266"/>
      <c r="L405" s="266"/>
      <c r="M405" s="266"/>
      <c r="N405" s="266"/>
      <c r="O405" s="266"/>
    </row>
    <row r="406" spans="11:15">
      <c r="K406" s="266"/>
      <c r="L406" s="266"/>
      <c r="M406" s="266"/>
      <c r="N406" s="266"/>
      <c r="O406" s="266"/>
    </row>
    <row r="407" spans="11:15">
      <c r="K407" s="266"/>
      <c r="L407" s="266"/>
      <c r="M407" s="266"/>
      <c r="N407" s="266"/>
      <c r="O407" s="266"/>
    </row>
    <row r="408" spans="11:15">
      <c r="K408" s="266"/>
      <c r="L408" s="266"/>
      <c r="M408" s="266"/>
      <c r="N408" s="266"/>
      <c r="O408" s="266"/>
    </row>
    <row r="409" spans="11:15">
      <c r="K409" s="266"/>
      <c r="L409" s="266"/>
      <c r="M409" s="266"/>
      <c r="N409" s="266"/>
      <c r="O409" s="266"/>
    </row>
    <row r="410" spans="11:15">
      <c r="K410" s="266"/>
      <c r="L410" s="266"/>
      <c r="M410" s="266"/>
      <c r="N410" s="266"/>
      <c r="O410" s="266"/>
    </row>
    <row r="411" spans="11:15">
      <c r="K411" s="266"/>
      <c r="L411" s="266"/>
      <c r="M411" s="266"/>
      <c r="N411" s="266"/>
      <c r="O411" s="266"/>
    </row>
    <row r="412" spans="11:15">
      <c r="K412" s="266"/>
      <c r="L412" s="266"/>
      <c r="M412" s="266"/>
      <c r="N412" s="266"/>
      <c r="O412" s="266"/>
    </row>
    <row r="413" spans="11:15">
      <c r="K413" s="266"/>
      <c r="L413" s="266"/>
      <c r="M413" s="266"/>
      <c r="N413" s="266"/>
      <c r="O413" s="266"/>
    </row>
    <row r="414" spans="11:15">
      <c r="K414" s="266"/>
      <c r="L414" s="266"/>
      <c r="M414" s="266"/>
      <c r="N414" s="266"/>
      <c r="O414" s="266"/>
    </row>
    <row r="415" spans="11:15">
      <c r="K415" s="266"/>
      <c r="L415" s="266"/>
      <c r="M415" s="266"/>
      <c r="N415" s="266"/>
      <c r="O415" s="266"/>
    </row>
    <row r="416" spans="11:15">
      <c r="K416" s="266"/>
      <c r="L416" s="266"/>
      <c r="M416" s="266"/>
      <c r="N416" s="266"/>
      <c r="O416" s="266"/>
    </row>
    <row r="417" spans="11:15">
      <c r="K417" s="266"/>
      <c r="L417" s="266"/>
      <c r="M417" s="266"/>
      <c r="N417" s="266"/>
      <c r="O417" s="266"/>
    </row>
    <row r="418" spans="11:15">
      <c r="K418" s="266"/>
      <c r="L418" s="266"/>
      <c r="M418" s="266"/>
      <c r="N418" s="266"/>
      <c r="O418" s="266"/>
    </row>
    <row r="419" spans="11:15">
      <c r="K419" s="266"/>
      <c r="L419" s="266"/>
      <c r="M419" s="266"/>
      <c r="N419" s="266"/>
      <c r="O419" s="266"/>
    </row>
    <row r="420" spans="11:15">
      <c r="K420" s="266"/>
      <c r="L420" s="266"/>
      <c r="M420" s="266"/>
      <c r="N420" s="266"/>
      <c r="O420" s="266"/>
    </row>
    <row r="421" spans="11:15">
      <c r="K421" s="266"/>
      <c r="L421" s="266"/>
      <c r="M421" s="266"/>
      <c r="N421" s="266"/>
      <c r="O421" s="266"/>
    </row>
    <row r="422" spans="11:15">
      <c r="K422" s="266"/>
      <c r="L422" s="266"/>
      <c r="M422" s="266"/>
      <c r="N422" s="266"/>
      <c r="O422" s="266"/>
    </row>
    <row r="423" spans="11:15">
      <c r="K423" s="266"/>
      <c r="L423" s="266"/>
      <c r="M423" s="266"/>
      <c r="N423" s="266"/>
      <c r="O423" s="266"/>
    </row>
    <row r="424" spans="11:15">
      <c r="K424" s="266"/>
      <c r="L424" s="266"/>
      <c r="M424" s="266"/>
      <c r="N424" s="266"/>
      <c r="O424" s="266"/>
    </row>
    <row r="425" spans="11:15">
      <c r="K425" s="266"/>
      <c r="L425" s="266"/>
      <c r="M425" s="266"/>
      <c r="N425" s="266"/>
      <c r="O425" s="266"/>
    </row>
    <row r="426" spans="11:15">
      <c r="K426" s="266"/>
      <c r="L426" s="266"/>
      <c r="M426" s="266"/>
      <c r="N426" s="266"/>
      <c r="O426" s="266"/>
    </row>
    <row r="427" spans="11:15">
      <c r="K427" s="266"/>
      <c r="L427" s="266"/>
      <c r="M427" s="266"/>
      <c r="N427" s="266"/>
      <c r="O427" s="266"/>
    </row>
    <row r="428" spans="11:15">
      <c r="K428" s="266"/>
      <c r="L428" s="266"/>
      <c r="M428" s="266"/>
      <c r="N428" s="266"/>
      <c r="O428" s="266"/>
    </row>
    <row r="429" spans="11:15">
      <c r="K429" s="266"/>
      <c r="L429" s="266"/>
      <c r="M429" s="266"/>
      <c r="N429" s="266"/>
      <c r="O429" s="266"/>
    </row>
    <row r="430" spans="11:15">
      <c r="K430" s="266"/>
      <c r="L430" s="266"/>
      <c r="M430" s="266"/>
      <c r="N430" s="266"/>
      <c r="O430" s="266"/>
    </row>
    <row r="431" spans="11:15">
      <c r="K431" s="266"/>
      <c r="L431" s="266"/>
      <c r="M431" s="266"/>
      <c r="N431" s="266"/>
      <c r="O431" s="266"/>
    </row>
    <row r="432" spans="11:15">
      <c r="K432" s="266"/>
      <c r="L432" s="266"/>
      <c r="M432" s="266"/>
      <c r="N432" s="266"/>
      <c r="O432" s="266"/>
    </row>
    <row r="433" spans="11:15">
      <c r="K433" s="266"/>
      <c r="L433" s="266"/>
      <c r="M433" s="266"/>
      <c r="N433" s="266"/>
      <c r="O433" s="266"/>
    </row>
    <row r="434" spans="11:15">
      <c r="K434" s="266"/>
      <c r="L434" s="266"/>
      <c r="M434" s="266"/>
      <c r="N434" s="266"/>
      <c r="O434" s="266"/>
    </row>
    <row r="435" spans="11:15">
      <c r="K435" s="266"/>
      <c r="L435" s="266"/>
      <c r="M435" s="266"/>
      <c r="N435" s="266"/>
      <c r="O435" s="266"/>
    </row>
    <row r="436" spans="11:15">
      <c r="K436" s="266"/>
      <c r="L436" s="266"/>
      <c r="M436" s="266"/>
      <c r="N436" s="266"/>
      <c r="O436" s="266"/>
    </row>
    <row r="437" spans="11:15">
      <c r="K437" s="266"/>
      <c r="L437" s="266"/>
      <c r="M437" s="266"/>
      <c r="N437" s="266"/>
      <c r="O437" s="266"/>
    </row>
    <row r="438" spans="11:15">
      <c r="K438" s="266"/>
      <c r="L438" s="266"/>
      <c r="M438" s="266"/>
      <c r="N438" s="266"/>
      <c r="O438" s="266"/>
    </row>
    <row r="439" spans="11:15">
      <c r="K439" s="266"/>
      <c r="L439" s="266"/>
      <c r="M439" s="266"/>
      <c r="N439" s="266"/>
      <c r="O439" s="266"/>
    </row>
    <row r="440" spans="11:15">
      <c r="K440" s="266"/>
      <c r="L440" s="266"/>
      <c r="M440" s="266"/>
      <c r="N440" s="266"/>
      <c r="O440" s="266"/>
    </row>
    <row r="441" spans="11:15">
      <c r="K441" s="266"/>
      <c r="L441" s="266"/>
      <c r="M441" s="266"/>
      <c r="N441" s="266"/>
      <c r="O441" s="266"/>
    </row>
    <row r="442" spans="11:15">
      <c r="K442" s="266"/>
      <c r="L442" s="266"/>
      <c r="M442" s="266"/>
      <c r="N442" s="266"/>
      <c r="O442" s="266"/>
    </row>
    <row r="443" spans="11:15">
      <c r="K443" s="266"/>
      <c r="L443" s="266"/>
      <c r="M443" s="266"/>
      <c r="N443" s="266"/>
      <c r="O443" s="266"/>
    </row>
    <row r="444" spans="11:15">
      <c r="K444" s="266"/>
      <c r="L444" s="266"/>
      <c r="M444" s="266"/>
      <c r="N444" s="266"/>
      <c r="O444" s="266"/>
    </row>
    <row r="445" spans="11:15">
      <c r="K445" s="266"/>
      <c r="L445" s="266"/>
      <c r="M445" s="266"/>
      <c r="N445" s="266"/>
      <c r="O445" s="266"/>
    </row>
    <row r="446" spans="11:15">
      <c r="K446" s="266"/>
      <c r="L446" s="266"/>
      <c r="M446" s="266"/>
      <c r="N446" s="266"/>
      <c r="O446" s="266"/>
    </row>
    <row r="447" spans="11:15">
      <c r="K447" s="266"/>
      <c r="L447" s="266"/>
      <c r="M447" s="266"/>
      <c r="N447" s="266"/>
      <c r="O447" s="266"/>
    </row>
    <row r="448" spans="11:15">
      <c r="K448" s="266"/>
      <c r="L448" s="266"/>
      <c r="M448" s="266"/>
      <c r="N448" s="266"/>
      <c r="O448" s="266"/>
    </row>
    <row r="449" spans="11:15">
      <c r="K449" s="266"/>
      <c r="L449" s="266"/>
      <c r="M449" s="266"/>
      <c r="N449" s="266"/>
      <c r="O449" s="266"/>
    </row>
    <row r="450" spans="11:15">
      <c r="K450" s="266"/>
      <c r="L450" s="266"/>
      <c r="M450" s="266"/>
      <c r="N450" s="266"/>
      <c r="O450" s="266"/>
    </row>
    <row r="451" spans="11:15">
      <c r="K451" s="266"/>
      <c r="L451" s="266"/>
      <c r="M451" s="266"/>
      <c r="N451" s="266"/>
      <c r="O451" s="266"/>
    </row>
    <row r="452" spans="11:15">
      <c r="K452" s="266"/>
      <c r="L452" s="266"/>
      <c r="M452" s="266"/>
      <c r="N452" s="266"/>
      <c r="O452" s="266"/>
    </row>
    <row r="453" spans="11:15">
      <c r="K453" s="266"/>
      <c r="L453" s="266"/>
      <c r="M453" s="266"/>
      <c r="N453" s="266"/>
      <c r="O453" s="266"/>
    </row>
    <row r="454" spans="11:15">
      <c r="K454" s="266"/>
      <c r="L454" s="266"/>
      <c r="M454" s="266"/>
      <c r="N454" s="266"/>
      <c r="O454" s="266"/>
    </row>
  </sheetData>
  <sheetProtection algorithmName="SHA-512" hashValue="K86UZWXkoPQW/xOUUuOvC/z6+eCO4CenzQSq/tRWCJthnjMctB0rgOSE8B/OAUjNFJL7kiGUkdvUyO+6E4+6RQ==" saltValue="0SVK1w3a8jK6C6Hl9eoJrA==" spinCount="100000" sheet="1" objects="1" scenarios="1" insertRows="0"/>
  <mergeCells count="81">
    <mergeCell ref="H288:H291"/>
    <mergeCell ref="A157:C157"/>
    <mergeCell ref="H207:H210"/>
    <mergeCell ref="H245:H248"/>
    <mergeCell ref="H250:H253"/>
    <mergeCell ref="H283:H286"/>
    <mergeCell ref="B159:F159"/>
    <mergeCell ref="P207:P210"/>
    <mergeCell ref="H212:H215"/>
    <mergeCell ref="B111:B114"/>
    <mergeCell ref="C111:C114"/>
    <mergeCell ref="D111:D114"/>
    <mergeCell ref="E111:E114"/>
    <mergeCell ref="B126:B129"/>
    <mergeCell ref="C126:C129"/>
    <mergeCell ref="D126:D129"/>
    <mergeCell ref="E126:E129"/>
    <mergeCell ref="B34:B36"/>
    <mergeCell ref="B37:B39"/>
    <mergeCell ref="B40:B42"/>
    <mergeCell ref="B46:B48"/>
    <mergeCell ref="B43:B45"/>
    <mergeCell ref="C108:D108"/>
    <mergeCell ref="E108:G108"/>
    <mergeCell ref="B68:B70"/>
    <mergeCell ref="B83:B85"/>
    <mergeCell ref="B86:B88"/>
    <mergeCell ref="B92:B94"/>
    <mergeCell ref="B95:B97"/>
    <mergeCell ref="C68:C70"/>
    <mergeCell ref="D68:D70"/>
    <mergeCell ref="C83:C85"/>
    <mergeCell ref="D83:D85"/>
    <mergeCell ref="C86:C88"/>
    <mergeCell ref="D86:D88"/>
    <mergeCell ref="C92:C94"/>
    <mergeCell ref="D92:D94"/>
    <mergeCell ref="C95:C97"/>
    <mergeCell ref="D95:D97"/>
    <mergeCell ref="B74:B76"/>
    <mergeCell ref="C74:C76"/>
    <mergeCell ref="D74:D76"/>
    <mergeCell ref="B77:B79"/>
    <mergeCell ref="B89:B91"/>
    <mergeCell ref="C89:C91"/>
    <mergeCell ref="D89:D91"/>
    <mergeCell ref="B80:B82"/>
    <mergeCell ref="C80:C82"/>
    <mergeCell ref="D80:D82"/>
    <mergeCell ref="A1:P1"/>
    <mergeCell ref="D77:D79"/>
    <mergeCell ref="B28:B30"/>
    <mergeCell ref="C28:C30"/>
    <mergeCell ref="D28:D30"/>
    <mergeCell ref="B31:B33"/>
    <mergeCell ref="C31:C33"/>
    <mergeCell ref="D31:D33"/>
    <mergeCell ref="B22:B24"/>
    <mergeCell ref="C22:C24"/>
    <mergeCell ref="D22:D24"/>
    <mergeCell ref="B25:B27"/>
    <mergeCell ref="C40:C42"/>
    <mergeCell ref="C46:C48"/>
    <mergeCell ref="D19:D21"/>
    <mergeCell ref="D34:D36"/>
    <mergeCell ref="B5:G5"/>
    <mergeCell ref="B71:B73"/>
    <mergeCell ref="C71:C73"/>
    <mergeCell ref="D71:D73"/>
    <mergeCell ref="C77:C79"/>
    <mergeCell ref="D37:D39"/>
    <mergeCell ref="D40:D42"/>
    <mergeCell ref="D46:D48"/>
    <mergeCell ref="C19:C21"/>
    <mergeCell ref="C34:C36"/>
    <mergeCell ref="C37:C39"/>
    <mergeCell ref="D25:D27"/>
    <mergeCell ref="C43:C45"/>
    <mergeCell ref="D43:D45"/>
    <mergeCell ref="C25:C27"/>
    <mergeCell ref="B19:B21"/>
  </mergeCells>
  <conditionalFormatting sqref="A236:D242 F236:J242 K223:XFD294 A235:J235 A234:B234 A273:J294 A272:B272 A223:J231 C232:D234 A232:D233 F232:J234 A243:J269 C270:D272 A270:D271 F270:J272">
    <cfRule type="expression" dxfId="81" priority="97">
      <formula>OR($C$222="",$C$222="לא")</formula>
    </cfRule>
  </conditionalFormatting>
  <conditionalFormatting sqref="A273:XFD294 A272:B272 A261:XFD269 C270:D272 A270:D271 F270:XFD272">
    <cfRule type="expression" dxfId="80" priority="96">
      <formula>OR($C$260="",$C$260="לא")</formula>
    </cfRule>
  </conditionalFormatting>
  <conditionalFormatting sqref="A198:D204 A236:D242 F198:J204 F236:J242 K161:XFD294 A197:J197 A196:B196 A235:J235 A234:B234 A273:J294 A272:B272 C194:D196 A161:J195 D196:J196 A205:J231 C232:D234 A232:D233 F232:J234 A243:J269 C270:D272 A270:D271 F270:J272">
    <cfRule type="expression" dxfId="79" priority="94">
      <formula>OR($C$160="לא", $C$160="")</formula>
    </cfRule>
  </conditionalFormatting>
  <conditionalFormatting sqref="A49:J49 A66:A92 A16:J16 P93:T97 A64:J65 A20:A48 A19:D19 H69:H70 J68:J70 H17:J19 F17:F21 H66:J67 F34:F42 H34:H42 C46:D46 H46:H48 F46:F48 J83:J88 H83:H88 H92:H97 J92:J97 A17:B18 D17:D18 P16:XFD16 U17:XFD17 P18:XFD49 P64:XFD65 U66:XFD66 P67:XFD92 J46:J48 J34:J42 H20:H21 J20:J21 I20:I48">
    <cfRule type="expression" dxfId="78" priority="95">
      <formula>#REF!="כן"</formula>
    </cfRule>
  </conditionalFormatting>
  <conditionalFormatting sqref="F17:F18">
    <cfRule type="expression" dxfId="77" priority="93">
      <formula>#REF!="כן"</formula>
    </cfRule>
  </conditionalFormatting>
  <conditionalFormatting sqref="F19:F21 F34:F42 F46:F48">
    <cfRule type="expression" dxfId="76" priority="92">
      <formula>#REF!="כן"</formula>
    </cfRule>
  </conditionalFormatting>
  <conditionalFormatting sqref="E236">
    <cfRule type="expression" dxfId="75" priority="91">
      <formula>OR($C$222="",$C$222="לא")</formula>
    </cfRule>
  </conditionalFormatting>
  <conditionalFormatting sqref="E236">
    <cfRule type="expression" dxfId="74" priority="90">
      <formula>OR($C$160="לא", $C$160="")</formula>
    </cfRule>
  </conditionalFormatting>
  <conditionalFormatting sqref="E237:E242">
    <cfRule type="expression" dxfId="73" priority="89">
      <formula>OR($C$222="",$C$222="לא")</formula>
    </cfRule>
  </conditionalFormatting>
  <conditionalFormatting sqref="E237:E242">
    <cfRule type="expression" dxfId="72" priority="88">
      <formula>OR($C$160="לא", $C$160="")</formula>
    </cfRule>
  </conditionalFormatting>
  <conditionalFormatting sqref="E198">
    <cfRule type="expression" dxfId="71" priority="87">
      <formula>OR($C$160="לא", $C$160="")</formula>
    </cfRule>
  </conditionalFormatting>
  <conditionalFormatting sqref="E199:E204">
    <cfRule type="expression" dxfId="70" priority="86">
      <formula>OR($C$160="לא", $C$160="")</formula>
    </cfRule>
  </conditionalFormatting>
  <conditionalFormatting sqref="K17:K18">
    <cfRule type="expression" dxfId="69" priority="85">
      <formula>#REF!="כן"</formula>
    </cfRule>
  </conditionalFormatting>
  <conditionalFormatting sqref="K19:K21 K34:K42 K46:K48">
    <cfRule type="expression" dxfId="68" priority="84">
      <formula>#REF!="כן"</formula>
    </cfRule>
  </conditionalFormatting>
  <conditionalFormatting sqref="O49">
    <cfRule type="expression" dxfId="67" priority="78">
      <formula>#REF!="כן"</formula>
    </cfRule>
  </conditionalFormatting>
  <conditionalFormatting sqref="G17:G18">
    <cfRule type="expression" dxfId="66" priority="77">
      <formula>#REF!="כן"</formula>
    </cfRule>
  </conditionalFormatting>
  <conditionalFormatting sqref="E17:E18">
    <cfRule type="expression" dxfId="65" priority="63">
      <formula>#REF!="כן"</formula>
    </cfRule>
  </conditionalFormatting>
  <conditionalFormatting sqref="G19:G21 G34:G42 G46:G48">
    <cfRule type="expression" dxfId="64" priority="57">
      <formula>#REF!="כן"</formula>
    </cfRule>
  </conditionalFormatting>
  <conditionalFormatting sqref="G19:G21 G34:G42 G46:G48">
    <cfRule type="expression" dxfId="63" priority="56">
      <formula>#REF!="כן"</formula>
    </cfRule>
  </conditionalFormatting>
  <conditionalFormatting sqref="B66:B68 B71 B74 B77 B80 B83 B86 B89 B92 B95">
    <cfRule type="expression" dxfId="62" priority="55">
      <formula>#REF!="כן"</formula>
    </cfRule>
  </conditionalFormatting>
  <conditionalFormatting sqref="C95:D95 C68:D68 D66:D67">
    <cfRule type="expression" dxfId="61" priority="54">
      <formula>#REF!="כן"</formula>
    </cfRule>
  </conditionalFormatting>
  <conditionalFormatting sqref="E66:E67">
    <cfRule type="expression" dxfId="60" priority="53">
      <formula>#REF!="כן"</formula>
    </cfRule>
  </conditionalFormatting>
  <conditionalFormatting sqref="F68:F70 F83:F88 F92:F97">
    <cfRule type="expression" dxfId="59" priority="52">
      <formula>#REF!="כן"</formula>
    </cfRule>
  </conditionalFormatting>
  <conditionalFormatting sqref="K68:K70 K83:K88 K92:K97">
    <cfRule type="expression" dxfId="58" priority="48">
      <formula>#REF!="כן"</formula>
    </cfRule>
  </conditionalFormatting>
  <conditionalFormatting sqref="F68:F70 F83:F88 F92:F97">
    <cfRule type="expression" dxfId="57" priority="50">
      <formula>#REF!="כן"</formula>
    </cfRule>
  </conditionalFormatting>
  <conditionalFormatting sqref="K66:K67">
    <cfRule type="expression" dxfId="56" priority="49">
      <formula>#REF!="כן"</formula>
    </cfRule>
  </conditionalFormatting>
  <conditionalFormatting sqref="G68:G70 G83:G88 G92:G97">
    <cfRule type="expression" dxfId="55" priority="46">
      <formula>#REF!="כן"</formula>
    </cfRule>
  </conditionalFormatting>
  <conditionalFormatting sqref="G68:G70 G83:G88 G92:G97">
    <cfRule type="expression" dxfId="54" priority="45">
      <formula>#REF!="כן"</formula>
    </cfRule>
  </conditionalFormatting>
  <conditionalFormatting sqref="H68">
    <cfRule type="expression" dxfId="53" priority="44">
      <formula>#REF!="כן"</formula>
    </cfRule>
  </conditionalFormatting>
  <conditionalFormatting sqref="I68:I97">
    <cfRule type="expression" dxfId="52" priority="42">
      <formula>#REF!="כן"</formula>
    </cfRule>
  </conditionalFormatting>
  <conditionalFormatting sqref="F66:F67">
    <cfRule type="expression" dxfId="51" priority="41">
      <formula>#REF!="כן"</formula>
    </cfRule>
  </conditionalFormatting>
  <conditionalFormatting sqref="F66:F67">
    <cfRule type="expression" dxfId="50" priority="40">
      <formula>#REF!="כן"</formula>
    </cfRule>
  </conditionalFormatting>
  <conditionalFormatting sqref="G66:G67">
    <cfRule type="expression" dxfId="49" priority="39">
      <formula>#REF!="כן"</formula>
    </cfRule>
  </conditionalFormatting>
  <conditionalFormatting sqref="B31:D31 F22:F33 H22:H33 B34 B37 B40 B46 J22:J33">
    <cfRule type="expression" dxfId="48" priority="38">
      <formula>#REF!="כן"</formula>
    </cfRule>
  </conditionalFormatting>
  <conditionalFormatting sqref="F22:F33">
    <cfRule type="expression" dxfId="47" priority="37">
      <formula>#REF!="כן"</formula>
    </cfRule>
  </conditionalFormatting>
  <conditionalFormatting sqref="K22:K33">
    <cfRule type="expression" dxfId="46" priority="36">
      <formula>#REF!="כן"</formula>
    </cfRule>
  </conditionalFormatting>
  <conditionalFormatting sqref="G22:G33">
    <cfRule type="expression" dxfId="45" priority="35">
      <formula>#REF!="כן"</formula>
    </cfRule>
  </conditionalFormatting>
  <conditionalFormatting sqref="G22:G33">
    <cfRule type="expression" dxfId="44" priority="34">
      <formula>#REF!="כן"</formula>
    </cfRule>
  </conditionalFormatting>
  <conditionalFormatting sqref="C43:D43 H43:H45 F43:F45 J43:J45">
    <cfRule type="expression" dxfId="43" priority="33">
      <formula>#REF!="כן"</formula>
    </cfRule>
  </conditionalFormatting>
  <conditionalFormatting sqref="F43:F45">
    <cfRule type="expression" dxfId="42" priority="32">
      <formula>#REF!="כן"</formula>
    </cfRule>
  </conditionalFormatting>
  <conditionalFormatting sqref="K43:K45">
    <cfRule type="expression" dxfId="41" priority="31">
      <formula>#REF!="כן"</formula>
    </cfRule>
  </conditionalFormatting>
  <conditionalFormatting sqref="G43:G45">
    <cfRule type="expression" dxfId="40" priority="30">
      <formula>#REF!="כן"</formula>
    </cfRule>
  </conditionalFormatting>
  <conditionalFormatting sqref="G43:G45">
    <cfRule type="expression" dxfId="39" priority="29">
      <formula>#REF!="כן"</formula>
    </cfRule>
  </conditionalFormatting>
  <conditionalFormatting sqref="B43">
    <cfRule type="expression" dxfId="38" priority="28">
      <formula>#REF!="כן"</formula>
    </cfRule>
  </conditionalFormatting>
  <conditionalFormatting sqref="J71:J82 H71:H82">
    <cfRule type="expression" dxfId="37" priority="27">
      <formula>#REF!="כן"</formula>
    </cfRule>
  </conditionalFormatting>
  <conditionalFormatting sqref="C80:D80">
    <cfRule type="expression" dxfId="36" priority="25">
      <formula>#REF!="כן"</formula>
    </cfRule>
  </conditionalFormatting>
  <conditionalFormatting sqref="F71:F82">
    <cfRule type="expression" dxfId="35" priority="24">
      <formula>#REF!="כן"</formula>
    </cfRule>
  </conditionalFormatting>
  <conditionalFormatting sqref="K71:K82">
    <cfRule type="expression" dxfId="34" priority="22">
      <formula>#REF!="כן"</formula>
    </cfRule>
  </conditionalFormatting>
  <conditionalFormatting sqref="F71:F82">
    <cfRule type="expression" dxfId="33" priority="23">
      <formula>#REF!="כן"</formula>
    </cfRule>
  </conditionalFormatting>
  <conditionalFormatting sqref="G71:G82">
    <cfRule type="expression" dxfId="32" priority="21">
      <formula>#REF!="כן"</formula>
    </cfRule>
  </conditionalFormatting>
  <conditionalFormatting sqref="G71:G82">
    <cfRule type="expression" dxfId="31" priority="20">
      <formula>#REF!="כן"</formula>
    </cfRule>
  </conditionalFormatting>
  <conditionalFormatting sqref="H89:H91 J89:J91">
    <cfRule type="expression" dxfId="30" priority="18">
      <formula>#REF!="כן"</formula>
    </cfRule>
  </conditionalFormatting>
  <conditionalFormatting sqref="F89:F91">
    <cfRule type="expression" dxfId="29" priority="17">
      <formula>#REF!="כן"</formula>
    </cfRule>
  </conditionalFormatting>
  <conditionalFormatting sqref="K89:K91">
    <cfRule type="expression" dxfId="28" priority="15">
      <formula>#REF!="כן"</formula>
    </cfRule>
  </conditionalFormatting>
  <conditionalFormatting sqref="F89:F91">
    <cfRule type="expression" dxfId="27" priority="16">
      <formula>#REF!="כן"</formula>
    </cfRule>
  </conditionalFormatting>
  <conditionalFormatting sqref="G89:G91">
    <cfRule type="expression" dxfId="26" priority="14">
      <formula>#REF!="כן"</formula>
    </cfRule>
  </conditionalFormatting>
  <conditionalFormatting sqref="G89:G91">
    <cfRule type="expression" dxfId="25" priority="13">
      <formula>#REF!="כן"</formula>
    </cfRule>
  </conditionalFormatting>
  <conditionalFormatting sqref="E232:E234">
    <cfRule type="expression" dxfId="24" priority="11">
      <formula>OR($C$222="",$C$222="לא")</formula>
    </cfRule>
  </conditionalFormatting>
  <conditionalFormatting sqref="E232:E234">
    <cfRule type="expression" dxfId="23" priority="10">
      <formula>OR($C$160="לא", $C$160="")</formula>
    </cfRule>
  </conditionalFormatting>
  <conditionalFormatting sqref="E270:E272">
    <cfRule type="expression" dxfId="22" priority="9">
      <formula>OR($C$222="",$C$222="לא")</formula>
    </cfRule>
  </conditionalFormatting>
  <conditionalFormatting sqref="E270:E272">
    <cfRule type="expression" dxfId="21" priority="8">
      <formula>OR($C$260="",$C$260="לא")</formula>
    </cfRule>
  </conditionalFormatting>
  <conditionalFormatting sqref="E270:E272">
    <cfRule type="expression" dxfId="20" priority="7">
      <formula>OR($C$160="לא", $C$160="")</formula>
    </cfRule>
  </conditionalFormatting>
  <conditionalFormatting sqref="L18:L21 L34:L42 L46:L48">
    <cfRule type="expression" dxfId="19" priority="6">
      <formula>#REF!="כן"</formula>
    </cfRule>
  </conditionalFormatting>
  <conditionalFormatting sqref="L22:L33">
    <cfRule type="expression" dxfId="18" priority="5">
      <formula>#REF!="כן"</formula>
    </cfRule>
  </conditionalFormatting>
  <conditionalFormatting sqref="L43:L45">
    <cfRule type="expression" dxfId="17" priority="4">
      <formula>#REF!="כן"</formula>
    </cfRule>
  </conditionalFormatting>
  <conditionalFormatting sqref="L68:L70 L83:L88 L92:L97">
    <cfRule type="expression" dxfId="16" priority="3">
      <formula>#REF!="כן"</formula>
    </cfRule>
  </conditionalFormatting>
  <conditionalFormatting sqref="L71:L82">
    <cfRule type="expression" dxfId="15" priority="2">
      <formula>#REF!="כן"</formula>
    </cfRule>
  </conditionalFormatting>
  <conditionalFormatting sqref="L89:L91">
    <cfRule type="expression" dxfId="14" priority="1">
      <formula>#REF!="כן"</formula>
    </cfRule>
  </conditionalFormatting>
  <dataValidations disablePrompts="1" count="13">
    <dataValidation type="decimal" operator="greaterThanOrEqual" allowBlank="1" showInputMessage="1" showErrorMessage="1" sqref="H19:H48">
      <formula1>1</formula1>
    </dataValidation>
    <dataValidation type="list" allowBlank="1" showInputMessage="1" showErrorMessage="1" sqref="K19:K48 K68:K97">
      <formula1>אסמכתאות</formula1>
    </dataValidation>
    <dataValidation type="decimal" allowBlank="1" showInputMessage="1" showErrorMessage="1" sqref="G98 J19:J48 J68:J97 L19:L48 L68:L97">
      <formula1>0</formula1>
      <formula2>1</formula2>
    </dataValidation>
    <dataValidation type="decimal" operator="greaterThanOrEqual" allowBlank="1" showInputMessage="1" showErrorMessage="1" sqref="F19:G48 S67:S98 S18:S48 F68:H97">
      <formula1>0</formula1>
    </dataValidation>
    <dataValidation operator="greaterThanOrEqual" allowBlank="1" showInputMessage="1" showErrorMessage="1" sqref="E274 H98:J98 E198 E236"/>
    <dataValidation type="whole" operator="greaterThanOrEqual" allowBlank="1" showInputMessage="1" showErrorMessage="1" sqref="D146 E51:E52">
      <formula1>אפס</formula1>
    </dataValidation>
    <dataValidation type="list" allowBlank="1" showInputMessage="1" showErrorMessage="1" sqref="E263:E264 E225:E226 E187:E188">
      <formula1>חודשים</formula1>
    </dataValidation>
    <dataValidation type="list" allowBlank="1" showInputMessage="1" showErrorMessage="1" sqref="D263:D264 D225:D226 D187:D188">
      <formula1>שנה</formula1>
    </dataValidation>
    <dataValidation type="list" allowBlank="1" showInputMessage="1" showErrorMessage="1" sqref="F263:F264 F225:F226 F187:F188">
      <formula1>ימים</formula1>
    </dataValidation>
    <dataValidation type="decimal" operator="greaterThanOrEqual" allowBlank="1" showInputMessage="1" showErrorMessage="1" sqref="D275:D281 B139:C139 D271:E271 D199:D205 D237:D243 D195 D233:E233 E98:F98 Q11:R13">
      <formula1>אפס</formula1>
    </dataValidation>
    <dataValidation type="list" allowBlank="1" showInputMessage="1" showErrorMessage="1" sqref="C260 C222 C160">
      <formula1>כן_לא</formula1>
    </dataValidation>
    <dataValidation type="whole" allowBlank="1" showInputMessage="1" showErrorMessage="1" sqref="I19:I48">
      <formula1>1</formula1>
      <formula2>8760</formula2>
    </dataValidation>
    <dataValidation type="whole" allowBlank="1" showInputMessage="1" showErrorMessage="1" sqref="I68:I97">
      <formula1>0</formula1>
      <formula2>8760</formula2>
    </dataValidation>
  </dataValidations>
  <hyperlinks>
    <hyperlink ref="B7" r:id="rId1"/>
  </hyperlinks>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FD218"/>
  <sheetViews>
    <sheetView rightToLeft="1" topLeftCell="A15" zoomScale="85" zoomScaleNormal="85" workbookViewId="0">
      <selection activeCell="C15" sqref="C15"/>
    </sheetView>
  </sheetViews>
  <sheetFormatPr defaultColWidth="9" defaultRowHeight="14.25" outlineLevelRow="1" outlineLevelCol="1"/>
  <cols>
    <col min="1" max="1" width="9" style="124"/>
    <col min="2" max="2" width="27.75" style="51" customWidth="1"/>
    <col min="3" max="3" width="22.875" style="51" bestFit="1" customWidth="1"/>
    <col min="4" max="4" width="22.375" style="51" bestFit="1" customWidth="1"/>
    <col min="5" max="5" width="26.75" style="51" bestFit="1" customWidth="1"/>
    <col min="6" max="6" width="17.25" style="51" customWidth="1"/>
    <col min="7" max="7" width="23.125" style="51" bestFit="1" customWidth="1"/>
    <col min="8" max="8" width="26.375" style="51" customWidth="1"/>
    <col min="9" max="9" width="16.625" style="51" customWidth="1"/>
    <col min="10" max="10" width="16.75" style="51" hidden="1" customWidth="1" outlineLevel="1"/>
    <col min="11" max="14" width="9.125" style="51" hidden="1" customWidth="1" outlineLevel="1"/>
    <col min="15" max="15" width="9" style="51" hidden="1" customWidth="1" outlineLevel="1"/>
    <col min="16" max="16" width="9" style="51" collapsed="1"/>
    <col min="17" max="21" width="9" style="51"/>
    <col min="22" max="22" width="12.125" style="51" customWidth="1"/>
    <col min="23" max="16384" width="9" style="51"/>
  </cols>
  <sheetData>
    <row r="1" spans="1:304" s="8" customFormat="1" ht="66" customHeight="1">
      <c r="A1" s="20"/>
      <c r="C1" s="776" t="s">
        <v>175</v>
      </c>
      <c r="D1" s="777"/>
      <c r="E1" s="777"/>
      <c r="F1" s="777"/>
    </row>
    <row r="2" spans="1:304" s="8" customFormat="1" ht="66" customHeight="1">
      <c r="A2" s="20"/>
      <c r="C2" s="9"/>
      <c r="D2" s="778" t="s">
        <v>2127</v>
      </c>
      <c r="E2" s="778"/>
      <c r="F2" s="10"/>
    </row>
    <row r="3" spans="1:304" s="14" customFormat="1" ht="34.5" customHeight="1">
      <c r="A3" s="11" t="s">
        <v>2157</v>
      </c>
      <c r="C3" s="21"/>
    </row>
    <row r="4" spans="1:304" s="14" customFormat="1" ht="15">
      <c r="A4" s="17" t="s">
        <v>269</v>
      </c>
      <c r="C4" s="21"/>
    </row>
    <row r="5" spans="1:304" s="14" customFormat="1" ht="15">
      <c r="A5" s="22"/>
      <c r="B5" s="17"/>
      <c r="C5" s="21"/>
    </row>
    <row r="6" spans="1:304" s="19" customFormat="1">
      <c r="A6" s="124"/>
      <c r="B6" s="51"/>
      <c r="C6" s="14"/>
      <c r="D6" s="23" t="s">
        <v>27</v>
      </c>
      <c r="E6" s="24" t="s">
        <v>24</v>
      </c>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98"/>
      <c r="BN6" s="98"/>
      <c r="BO6" s="98"/>
      <c r="BP6" s="98"/>
      <c r="BQ6" s="98"/>
      <c r="BR6" s="98"/>
      <c r="BS6" s="98"/>
      <c r="BT6" s="14"/>
      <c r="BU6" s="14"/>
      <c r="BV6" s="14"/>
      <c r="BW6" s="14"/>
      <c r="BX6" s="14"/>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98"/>
      <c r="DK6" s="98"/>
      <c r="DL6" s="98"/>
      <c r="DM6" s="98"/>
      <c r="DN6" s="98"/>
      <c r="DO6" s="98"/>
      <c r="DP6" s="98"/>
      <c r="DQ6" s="98"/>
      <c r="DR6" s="98"/>
      <c r="DS6" s="98"/>
      <c r="DT6" s="98"/>
      <c r="DU6" s="98"/>
      <c r="DV6" s="98"/>
      <c r="DW6" s="98"/>
      <c r="DX6" s="98"/>
      <c r="DY6" s="98"/>
      <c r="DZ6" s="98"/>
      <c r="EA6" s="98"/>
      <c r="EB6" s="98"/>
      <c r="EC6" s="98"/>
      <c r="ED6" s="98"/>
      <c r="EE6" s="98"/>
      <c r="EF6" s="98"/>
      <c r="EG6" s="98"/>
      <c r="EH6" s="98"/>
      <c r="EI6" s="98"/>
      <c r="EJ6" s="98"/>
      <c r="EK6" s="98"/>
      <c r="EL6" s="98"/>
      <c r="EM6" s="98"/>
      <c r="EN6" s="98"/>
      <c r="EO6" s="98"/>
      <c r="EP6" s="98"/>
      <c r="EQ6" s="98"/>
      <c r="ER6" s="98"/>
      <c r="ES6" s="98"/>
      <c r="ET6" s="98"/>
      <c r="EU6" s="98"/>
      <c r="EV6" s="98"/>
      <c r="EW6" s="98"/>
      <c r="EX6" s="98"/>
      <c r="EY6" s="98"/>
      <c r="EZ6" s="98"/>
      <c r="FA6" s="98"/>
      <c r="FB6" s="98"/>
      <c r="FC6" s="98"/>
      <c r="FD6" s="98"/>
      <c r="FE6" s="98"/>
      <c r="FF6" s="98"/>
      <c r="FG6" s="98"/>
      <c r="FH6" s="98"/>
      <c r="FI6" s="98"/>
      <c r="FJ6" s="98"/>
      <c r="FK6" s="98"/>
      <c r="FL6" s="98"/>
      <c r="FM6" s="98"/>
      <c r="FN6" s="98"/>
      <c r="FO6" s="98"/>
      <c r="FP6" s="98"/>
      <c r="FQ6" s="98"/>
      <c r="FR6" s="98"/>
      <c r="FS6" s="98"/>
      <c r="FT6" s="98"/>
      <c r="FU6" s="98"/>
      <c r="FV6" s="98"/>
      <c r="FW6" s="98"/>
      <c r="FX6" s="98"/>
      <c r="FY6" s="98"/>
      <c r="FZ6" s="98"/>
      <c r="GA6" s="98"/>
      <c r="GB6" s="98"/>
      <c r="GC6" s="98"/>
      <c r="GD6" s="98"/>
      <c r="GE6" s="98"/>
      <c r="GF6" s="98"/>
      <c r="GG6" s="98"/>
      <c r="GH6" s="98"/>
      <c r="GI6" s="98"/>
      <c r="GJ6" s="98"/>
      <c r="GK6" s="98"/>
      <c r="GL6" s="98"/>
      <c r="GM6" s="98"/>
      <c r="GN6" s="98"/>
      <c r="GO6" s="98"/>
      <c r="GP6" s="98"/>
      <c r="GQ6" s="98"/>
      <c r="GR6" s="98"/>
      <c r="GS6" s="98"/>
      <c r="GT6" s="98"/>
      <c r="GU6" s="98"/>
      <c r="GV6" s="98"/>
      <c r="GW6" s="98"/>
      <c r="GX6" s="98"/>
      <c r="GY6" s="98"/>
      <c r="GZ6" s="98"/>
      <c r="HA6" s="98"/>
      <c r="HB6" s="98"/>
      <c r="HC6" s="98"/>
      <c r="HD6" s="98"/>
      <c r="HE6" s="98"/>
      <c r="HF6" s="98"/>
      <c r="HG6" s="98"/>
      <c r="HH6" s="98"/>
      <c r="HI6" s="98"/>
      <c r="HJ6" s="98"/>
      <c r="HK6" s="98"/>
      <c r="HL6" s="98"/>
      <c r="HM6" s="98"/>
      <c r="HN6" s="98"/>
      <c r="HO6" s="98"/>
      <c r="HP6" s="98"/>
      <c r="HQ6" s="98"/>
      <c r="HR6" s="98"/>
      <c r="HS6" s="98"/>
      <c r="HT6" s="98"/>
      <c r="HU6" s="98"/>
      <c r="HV6" s="98"/>
      <c r="HW6" s="98"/>
      <c r="HX6" s="98"/>
      <c r="HY6" s="98"/>
      <c r="HZ6" s="98"/>
      <c r="IA6" s="98"/>
      <c r="IB6" s="98"/>
      <c r="IC6" s="98"/>
      <c r="ID6" s="98"/>
      <c r="IE6" s="98"/>
      <c r="IF6" s="98"/>
      <c r="IG6" s="98"/>
      <c r="IH6" s="98"/>
      <c r="II6" s="98"/>
      <c r="IJ6" s="98"/>
      <c r="IK6" s="98"/>
      <c r="IL6" s="98"/>
      <c r="IM6" s="98"/>
      <c r="IN6" s="98"/>
      <c r="IO6" s="98"/>
      <c r="IP6" s="98"/>
      <c r="IQ6" s="98"/>
      <c r="IR6" s="98"/>
      <c r="IS6" s="98"/>
      <c r="IT6" s="98"/>
      <c r="IU6" s="98"/>
      <c r="IV6" s="98"/>
      <c r="IW6" s="98"/>
      <c r="IX6" s="98"/>
      <c r="IY6" s="98"/>
      <c r="IZ6" s="98"/>
      <c r="JA6" s="98"/>
      <c r="JB6" s="98"/>
      <c r="JC6" s="98"/>
      <c r="JD6" s="98"/>
      <c r="JE6" s="98"/>
      <c r="JF6" s="98"/>
      <c r="JG6" s="98"/>
      <c r="JH6" s="98"/>
      <c r="JI6" s="98"/>
      <c r="JJ6" s="98"/>
      <c r="JK6" s="98"/>
      <c r="JL6" s="98"/>
      <c r="JM6" s="98"/>
      <c r="JN6" s="98"/>
      <c r="JO6" s="98"/>
      <c r="JP6" s="98"/>
      <c r="JQ6" s="98"/>
      <c r="JR6" s="98"/>
      <c r="JS6" s="98"/>
      <c r="JT6" s="14"/>
      <c r="JU6" s="14"/>
      <c r="JV6" s="14"/>
      <c r="JW6" s="14"/>
      <c r="JX6" s="14"/>
      <c r="JY6" s="14"/>
      <c r="JZ6" s="14"/>
      <c r="KA6" s="14"/>
      <c r="KB6" s="14"/>
      <c r="KC6" s="14"/>
      <c r="KD6" s="14"/>
      <c r="KE6" s="14"/>
      <c r="KF6" s="14"/>
      <c r="KG6" s="14"/>
      <c r="KH6" s="14"/>
      <c r="KI6" s="14"/>
      <c r="KJ6" s="14"/>
      <c r="KK6" s="14"/>
      <c r="KL6" s="14"/>
      <c r="KM6" s="14"/>
    </row>
    <row r="7" spans="1:304" s="16" customFormat="1" ht="18">
      <c r="A7" s="124"/>
      <c r="B7" s="51"/>
      <c r="C7" s="14"/>
      <c r="D7" s="14"/>
      <c r="E7" s="25" t="s">
        <v>25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98"/>
      <c r="BN7" s="98"/>
      <c r="BO7" s="98"/>
      <c r="BP7" s="98"/>
      <c r="BQ7" s="98"/>
      <c r="BR7" s="98"/>
      <c r="BS7" s="98"/>
      <c r="BT7" s="14"/>
      <c r="BU7" s="14"/>
      <c r="BV7" s="14"/>
      <c r="BW7" s="14"/>
      <c r="BX7" s="14"/>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98"/>
      <c r="DR7" s="98"/>
      <c r="DS7" s="98"/>
      <c r="DT7" s="98"/>
      <c r="DU7" s="98"/>
      <c r="DV7" s="98"/>
      <c r="DW7" s="98"/>
      <c r="DX7" s="98"/>
      <c r="DY7" s="98"/>
      <c r="DZ7" s="98"/>
      <c r="EA7" s="98"/>
      <c r="EB7" s="98"/>
      <c r="EC7" s="98"/>
      <c r="ED7" s="98"/>
      <c r="EE7" s="98"/>
      <c r="EF7" s="98"/>
      <c r="EG7" s="98"/>
      <c r="EH7" s="98"/>
      <c r="EI7" s="98"/>
      <c r="EJ7" s="98"/>
      <c r="EK7" s="98"/>
      <c r="EL7" s="98"/>
      <c r="EM7" s="98"/>
      <c r="EN7" s="98"/>
      <c r="EO7" s="98"/>
      <c r="EP7" s="98"/>
      <c r="EQ7" s="98"/>
      <c r="ER7" s="98"/>
      <c r="ES7" s="98"/>
      <c r="ET7" s="98"/>
      <c r="EU7" s="98"/>
      <c r="EV7" s="98"/>
      <c r="EW7" s="98"/>
      <c r="EX7" s="98"/>
      <c r="EY7" s="98"/>
      <c r="EZ7" s="98"/>
      <c r="FA7" s="98"/>
      <c r="FB7" s="98"/>
      <c r="FC7" s="98"/>
      <c r="FD7" s="98"/>
      <c r="FE7" s="98"/>
      <c r="FF7" s="98"/>
      <c r="FG7" s="98"/>
      <c r="FH7" s="98"/>
      <c r="FI7" s="98"/>
      <c r="FJ7" s="98"/>
      <c r="FK7" s="98"/>
      <c r="FL7" s="98"/>
      <c r="FM7" s="98"/>
      <c r="FN7" s="98"/>
      <c r="FO7" s="98"/>
      <c r="FP7" s="98"/>
      <c r="FQ7" s="98"/>
      <c r="FR7" s="98"/>
      <c r="FS7" s="98"/>
      <c r="FT7" s="98"/>
      <c r="FU7" s="98"/>
      <c r="FV7" s="98"/>
      <c r="FW7" s="98"/>
      <c r="FX7" s="98"/>
      <c r="FY7" s="98"/>
      <c r="FZ7" s="98"/>
      <c r="GA7" s="98"/>
      <c r="GB7" s="98"/>
      <c r="GC7" s="98"/>
      <c r="GD7" s="98"/>
      <c r="GE7" s="98"/>
      <c r="GF7" s="98"/>
      <c r="GG7" s="98"/>
      <c r="GH7" s="98"/>
      <c r="GI7" s="98"/>
      <c r="GJ7" s="98"/>
      <c r="GK7" s="98"/>
      <c r="GL7" s="98"/>
      <c r="GM7" s="98"/>
      <c r="GN7" s="98"/>
      <c r="GO7" s="98"/>
      <c r="GP7" s="98"/>
      <c r="GQ7" s="98"/>
      <c r="GR7" s="98"/>
      <c r="GS7" s="98"/>
      <c r="GT7" s="98"/>
      <c r="GU7" s="98"/>
      <c r="GV7" s="98"/>
      <c r="GW7" s="98"/>
      <c r="GX7" s="98"/>
      <c r="GY7" s="98"/>
      <c r="GZ7" s="98"/>
      <c r="HA7" s="98"/>
      <c r="HB7" s="98"/>
      <c r="HC7" s="98"/>
      <c r="HD7" s="98"/>
      <c r="HE7" s="98"/>
      <c r="HF7" s="98"/>
      <c r="HG7" s="98"/>
      <c r="HH7" s="98"/>
      <c r="HI7" s="98"/>
      <c r="HJ7" s="98"/>
      <c r="HK7" s="98"/>
      <c r="HL7" s="98"/>
      <c r="HM7" s="98"/>
      <c r="HN7" s="98"/>
      <c r="HO7" s="98"/>
      <c r="HP7" s="98"/>
      <c r="HQ7" s="98"/>
      <c r="HR7" s="98"/>
      <c r="HS7" s="98"/>
      <c r="HT7" s="98"/>
      <c r="HU7" s="98"/>
      <c r="HV7" s="98"/>
      <c r="HW7" s="98"/>
      <c r="HX7" s="98"/>
      <c r="HY7" s="98"/>
      <c r="HZ7" s="98"/>
      <c r="IA7" s="98"/>
      <c r="IB7" s="98"/>
      <c r="IC7" s="98"/>
      <c r="ID7" s="98"/>
      <c r="IE7" s="98"/>
      <c r="IF7" s="98"/>
      <c r="IG7" s="98"/>
      <c r="IH7" s="98"/>
      <c r="II7" s="98"/>
      <c r="IJ7" s="98"/>
      <c r="IK7" s="98"/>
      <c r="IL7" s="98"/>
      <c r="IM7" s="98"/>
      <c r="IN7" s="98"/>
      <c r="IO7" s="98"/>
      <c r="IP7" s="98"/>
      <c r="IQ7" s="98"/>
      <c r="IR7" s="98"/>
      <c r="IS7" s="98"/>
      <c r="IT7" s="98"/>
      <c r="IU7" s="98"/>
      <c r="IV7" s="98"/>
      <c r="IW7" s="98"/>
      <c r="IX7" s="98"/>
      <c r="IY7" s="98"/>
      <c r="IZ7" s="98"/>
      <c r="JA7" s="98"/>
      <c r="JB7" s="98"/>
      <c r="JC7" s="98"/>
      <c r="JD7" s="98"/>
      <c r="JE7" s="98"/>
      <c r="JF7" s="98"/>
      <c r="JG7" s="98"/>
      <c r="JH7" s="98"/>
      <c r="JI7" s="98"/>
      <c r="JJ7" s="98"/>
      <c r="JK7" s="98"/>
      <c r="JL7" s="98"/>
      <c r="JM7" s="98"/>
      <c r="JN7" s="98"/>
      <c r="JO7" s="98"/>
      <c r="JP7" s="98"/>
      <c r="JQ7" s="98"/>
      <c r="JR7" s="98"/>
      <c r="JS7" s="98"/>
      <c r="JT7" s="12"/>
      <c r="JU7" s="12"/>
      <c r="JV7" s="12"/>
      <c r="JW7" s="12"/>
      <c r="JX7" s="12"/>
      <c r="JY7" s="12"/>
      <c r="JZ7" s="12"/>
      <c r="KA7" s="12"/>
      <c r="KB7" s="12"/>
      <c r="KC7" s="12"/>
      <c r="KD7" s="12"/>
      <c r="KE7" s="12"/>
      <c r="KF7" s="12"/>
      <c r="KG7" s="12"/>
      <c r="KH7" s="12"/>
      <c r="KI7" s="12"/>
      <c r="KJ7" s="12"/>
      <c r="KK7" s="12"/>
      <c r="KL7" s="12"/>
      <c r="KM7" s="12"/>
    </row>
    <row r="9" spans="1:304" s="16" customFormat="1" ht="18">
      <c r="A9" s="13"/>
      <c r="B9" s="26" t="s">
        <v>309</v>
      </c>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5"/>
      <c r="JU9" s="15"/>
      <c r="JV9" s="15"/>
      <c r="JW9" s="15"/>
      <c r="JX9" s="15"/>
      <c r="JY9" s="15"/>
      <c r="JZ9" s="15"/>
      <c r="KA9" s="15"/>
      <c r="KB9" s="15"/>
      <c r="KC9" s="15"/>
      <c r="KD9" s="15"/>
      <c r="KE9" s="15"/>
      <c r="KF9" s="15"/>
      <c r="KG9" s="15"/>
      <c r="KH9" s="15"/>
      <c r="KI9" s="15"/>
      <c r="KJ9" s="15"/>
      <c r="KK9" s="15"/>
      <c r="KL9" s="15"/>
      <c r="KM9" s="15"/>
    </row>
    <row r="10" spans="1:304" s="16" customFormat="1" ht="18">
      <c r="A10" s="27" t="s">
        <v>176</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5"/>
      <c r="JU10" s="15"/>
      <c r="JV10" s="15"/>
      <c r="JW10" s="15"/>
      <c r="JX10" s="15"/>
      <c r="JY10" s="15"/>
      <c r="JZ10" s="15"/>
      <c r="KA10" s="15"/>
      <c r="KB10" s="15"/>
      <c r="KC10" s="15"/>
      <c r="KD10" s="15"/>
      <c r="KE10" s="15"/>
      <c r="KF10" s="15"/>
      <c r="KG10" s="15"/>
      <c r="KH10" s="15"/>
      <c r="KI10" s="15"/>
      <c r="KJ10" s="15"/>
      <c r="KK10" s="15"/>
      <c r="KL10" s="15"/>
      <c r="KM10" s="15"/>
    </row>
    <row r="11" spans="1:304" s="18" customFormat="1" ht="15">
      <c r="A11" s="22"/>
      <c r="B11" s="29"/>
      <c r="C11" s="125"/>
      <c r="H11" s="16"/>
    </row>
    <row r="12" spans="1:304" s="16" customFormat="1" ht="15">
      <c r="A12" s="22">
        <v>7.1</v>
      </c>
      <c r="B12" s="775" t="s">
        <v>241</v>
      </c>
      <c r="C12" s="775"/>
      <c r="D12" s="14"/>
      <c r="E12" s="14"/>
      <c r="G12" s="14"/>
      <c r="I12" s="14"/>
      <c r="J12" s="14"/>
      <c r="K12" s="14"/>
      <c r="L12" s="14"/>
      <c r="M12" s="14"/>
      <c r="N12" s="14"/>
      <c r="O12" s="14"/>
      <c r="P12" s="17"/>
      <c r="Q12" s="14"/>
      <c r="R12" s="14"/>
      <c r="S12" s="14"/>
      <c r="T12" s="14"/>
      <c r="U12" s="14"/>
      <c r="V12" s="14"/>
      <c r="W12" s="14"/>
      <c r="X12" s="14"/>
      <c r="Y12" s="14"/>
      <c r="Z12" s="14"/>
      <c r="AA12" s="14"/>
      <c r="AB12" s="17"/>
      <c r="AC12" s="14"/>
      <c r="AD12" s="14"/>
      <c r="AE12" s="14"/>
      <c r="AF12" s="14"/>
      <c r="AG12" s="14"/>
      <c r="AH12" s="14"/>
      <c r="AI12" s="14"/>
      <c r="AJ12" s="14"/>
      <c r="AK12" s="14"/>
      <c r="AL12" s="14"/>
      <c r="AM12" s="14"/>
      <c r="AN12" s="17"/>
      <c r="AO12" s="14"/>
      <c r="AP12" s="14"/>
      <c r="AQ12" s="14"/>
      <c r="AR12" s="14"/>
      <c r="AS12" s="14"/>
      <c r="AT12" s="14"/>
      <c r="AU12" s="14"/>
      <c r="AV12" s="14"/>
      <c r="AW12" s="14"/>
      <c r="AX12" s="14"/>
      <c r="AY12" s="14"/>
      <c r="AZ12" s="17"/>
      <c r="BA12" s="14"/>
      <c r="BB12" s="14"/>
      <c r="BC12" s="14"/>
      <c r="BD12" s="14"/>
      <c r="BE12" s="14"/>
      <c r="BF12" s="14"/>
      <c r="BG12" s="14"/>
      <c r="BH12" s="14"/>
      <c r="BI12" s="14"/>
      <c r="BJ12" s="14"/>
      <c r="BK12" s="14"/>
      <c r="BL12" s="17"/>
      <c r="BM12" s="14"/>
      <c r="BN12" s="14"/>
      <c r="BO12" s="14"/>
      <c r="BP12" s="14"/>
      <c r="BQ12" s="14"/>
      <c r="BR12" s="14"/>
      <c r="BS12" s="14"/>
      <c r="BT12" s="14"/>
      <c r="BU12" s="14"/>
      <c r="BV12" s="14"/>
      <c r="BW12" s="14"/>
      <c r="BX12" s="17"/>
      <c r="BY12" s="14"/>
      <c r="BZ12" s="14"/>
      <c r="CA12" s="14"/>
      <c r="CB12" s="14"/>
      <c r="CC12" s="14"/>
      <c r="CD12" s="14"/>
      <c r="CE12" s="14"/>
      <c r="CF12" s="14"/>
      <c r="CG12" s="14"/>
      <c r="CH12" s="14"/>
      <c r="CI12" s="14"/>
      <c r="CJ12" s="17"/>
      <c r="CK12" s="14"/>
      <c r="CL12" s="14"/>
      <c r="CM12" s="14"/>
      <c r="CN12" s="14"/>
      <c r="CO12" s="14"/>
      <c r="CP12" s="14"/>
      <c r="CQ12" s="14"/>
      <c r="CR12" s="14"/>
      <c r="CS12" s="14"/>
      <c r="CT12" s="14"/>
      <c r="CU12" s="14"/>
      <c r="CV12" s="17"/>
      <c r="CW12" s="14"/>
      <c r="CX12" s="14"/>
      <c r="CY12" s="14"/>
      <c r="CZ12" s="14"/>
      <c r="DA12" s="14"/>
      <c r="DB12" s="14"/>
      <c r="DC12" s="14"/>
      <c r="DD12" s="14"/>
      <c r="DE12" s="14"/>
      <c r="DF12" s="14"/>
      <c r="DG12" s="14"/>
      <c r="DH12" s="17"/>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row>
    <row r="13" spans="1:304" s="16" customFormat="1" ht="105" customHeight="1">
      <c r="A13" s="33"/>
      <c r="B13" s="783" t="s">
        <v>281</v>
      </c>
      <c r="C13" s="783"/>
      <c r="D13" s="784"/>
      <c r="E13" s="784"/>
      <c r="BK13" s="18"/>
    </row>
    <row r="14" spans="1:304" s="16" customFormat="1">
      <c r="A14" s="33"/>
      <c r="B14" s="33"/>
      <c r="C14" s="33"/>
      <c r="D14" s="33"/>
      <c r="E14" s="33"/>
      <c r="BK14" s="18"/>
    </row>
    <row r="15" spans="1:304" s="16" customFormat="1" ht="30.75" customHeight="1">
      <c r="A15" s="18" t="s">
        <v>277</v>
      </c>
      <c r="B15" s="147" t="s">
        <v>278</v>
      </c>
      <c r="C15" s="1"/>
      <c r="D15" s="148" t="s">
        <v>17</v>
      </c>
      <c r="E15" s="1"/>
      <c r="BK15" s="18"/>
    </row>
    <row r="16" spans="1:304" s="16" customFormat="1">
      <c r="A16" s="33"/>
      <c r="B16" s="33"/>
      <c r="C16" s="33"/>
      <c r="D16" s="33"/>
      <c r="E16" s="33"/>
      <c r="BK16" s="18"/>
    </row>
    <row r="17" spans="1:304" s="16" customFormat="1" ht="25.5" customHeight="1">
      <c r="A17" s="18" t="s">
        <v>279</v>
      </c>
      <c r="B17" s="18" t="s">
        <v>302</v>
      </c>
      <c r="C17" s="45"/>
      <c r="D17" s="33"/>
      <c r="E17" s="33"/>
      <c r="BK17" s="18"/>
    </row>
    <row r="18" spans="1:304" s="16" customFormat="1">
      <c r="A18" s="33"/>
      <c r="B18" s="33"/>
      <c r="C18" s="33"/>
      <c r="D18" s="33"/>
      <c r="E18" s="33"/>
      <c r="BK18" s="18"/>
    </row>
    <row r="19" spans="1:304" s="16" customFormat="1" ht="27" customHeight="1">
      <c r="A19" s="18" t="s">
        <v>280</v>
      </c>
      <c r="B19" s="148" t="s">
        <v>282</v>
      </c>
      <c r="C19" s="1"/>
      <c r="D19" s="148" t="s">
        <v>17</v>
      </c>
      <c r="E19" s="1"/>
      <c r="BK19" s="18"/>
    </row>
    <row r="20" spans="1:304" s="16" customFormat="1">
      <c r="A20" s="33"/>
      <c r="B20" s="149"/>
      <c r="C20" s="149"/>
      <c r="D20" s="149"/>
      <c r="E20" s="149"/>
      <c r="BK20" s="18"/>
    </row>
    <row r="21" spans="1:304" s="14" customFormat="1" ht="15" hidden="1" outlineLevel="1">
      <c r="B21" s="38" t="s">
        <v>81</v>
      </c>
      <c r="C21" s="136"/>
      <c r="D21" s="38"/>
      <c r="E21" s="135"/>
    </row>
    <row r="22" spans="1:304" s="16" customFormat="1" hidden="1" outlineLevel="1">
      <c r="A22" s="22"/>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22"/>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row>
    <row r="23" spans="1:304" s="16" customFormat="1" ht="15" collapsed="1">
      <c r="A23" s="22">
        <v>7.2</v>
      </c>
      <c r="B23" s="31" t="s">
        <v>229</v>
      </c>
      <c r="D23" s="14"/>
      <c r="E23" s="14"/>
      <c r="F23" s="29" t="s">
        <v>2130</v>
      </c>
      <c r="G23" s="14"/>
      <c r="I23" s="14"/>
      <c r="J23" s="14"/>
      <c r="K23" s="14"/>
      <c r="L23" s="14"/>
      <c r="M23" s="14"/>
      <c r="N23" s="14"/>
      <c r="O23" s="14"/>
      <c r="P23" s="17"/>
      <c r="Q23" s="14"/>
      <c r="R23" s="14"/>
      <c r="S23" s="14"/>
      <c r="T23" s="14"/>
      <c r="U23" s="14"/>
      <c r="V23" s="14"/>
      <c r="W23" s="14"/>
      <c r="X23" s="14"/>
      <c r="Y23" s="14"/>
      <c r="Z23" s="14"/>
      <c r="AA23" s="14"/>
      <c r="AB23" s="17"/>
      <c r="AC23" s="14"/>
      <c r="AD23" s="14"/>
      <c r="AE23" s="14"/>
      <c r="AF23" s="14"/>
      <c r="AG23" s="14"/>
      <c r="AH23" s="14"/>
      <c r="AI23" s="14"/>
      <c r="AJ23" s="14"/>
      <c r="AK23" s="14"/>
      <c r="AL23" s="14"/>
      <c r="AM23" s="14"/>
      <c r="AN23" s="17"/>
      <c r="AO23" s="14"/>
      <c r="AP23" s="14"/>
      <c r="AQ23" s="14"/>
      <c r="AR23" s="14"/>
      <c r="AS23" s="14"/>
      <c r="AT23" s="14"/>
      <c r="AU23" s="14"/>
      <c r="AV23" s="14"/>
      <c r="AW23" s="14"/>
      <c r="AX23" s="14"/>
      <c r="AY23" s="14"/>
      <c r="AZ23" s="17"/>
      <c r="BA23" s="14"/>
      <c r="BB23" s="14"/>
      <c r="BC23" s="14"/>
      <c r="BD23" s="14"/>
      <c r="BE23" s="14"/>
      <c r="BF23" s="14"/>
      <c r="BG23" s="14"/>
      <c r="BH23" s="14"/>
      <c r="BI23" s="14"/>
      <c r="BJ23" s="14"/>
      <c r="BK23" s="14"/>
      <c r="BL23" s="17"/>
      <c r="BM23" s="14"/>
      <c r="BN23" s="14"/>
      <c r="BO23" s="14"/>
      <c r="BP23" s="14"/>
      <c r="BQ23" s="14"/>
      <c r="BR23" s="14"/>
      <c r="BS23" s="14"/>
      <c r="BT23" s="14"/>
      <c r="BU23" s="14"/>
      <c r="BV23" s="14"/>
      <c r="BW23" s="14"/>
      <c r="BX23" s="17"/>
      <c r="BY23" s="14"/>
      <c r="BZ23" s="14"/>
      <c r="CA23" s="14"/>
      <c r="CB23" s="14"/>
      <c r="CC23" s="14"/>
      <c r="CD23" s="14"/>
      <c r="CE23" s="14"/>
      <c r="CF23" s="14"/>
      <c r="CG23" s="14"/>
      <c r="CH23" s="14"/>
      <c r="CI23" s="14"/>
      <c r="CJ23" s="17"/>
      <c r="CK23" s="14"/>
      <c r="CL23" s="14"/>
      <c r="CM23" s="14"/>
      <c r="CN23" s="14"/>
      <c r="CO23" s="14"/>
      <c r="CP23" s="14"/>
      <c r="CQ23" s="14"/>
      <c r="CR23" s="14"/>
      <c r="CS23" s="14"/>
      <c r="CT23" s="14"/>
      <c r="CU23" s="14"/>
      <c r="CV23" s="17"/>
      <c r="CW23" s="14"/>
      <c r="CX23" s="14"/>
      <c r="CY23" s="14"/>
      <c r="CZ23" s="14"/>
      <c r="DA23" s="14"/>
      <c r="DB23" s="14"/>
      <c r="DC23" s="14"/>
      <c r="DD23" s="14"/>
      <c r="DE23" s="14"/>
      <c r="DF23" s="14"/>
      <c r="DG23" s="14"/>
      <c r="DH23" s="17"/>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row>
    <row r="24" spans="1:304">
      <c r="A24" s="124" t="s">
        <v>248</v>
      </c>
      <c r="B24" s="145" t="s">
        <v>2138</v>
      </c>
      <c r="F24" s="150" t="s">
        <v>2129</v>
      </c>
      <c r="G24" s="151"/>
      <c r="H24" s="151"/>
    </row>
    <row r="25" spans="1:304">
      <c r="B25" s="145" t="s">
        <v>2139</v>
      </c>
      <c r="F25" s="150"/>
      <c r="G25" s="151"/>
      <c r="H25" s="151"/>
    </row>
    <row r="27" spans="1:304" ht="73.5">
      <c r="B27" s="99" t="s">
        <v>152</v>
      </c>
      <c r="C27" s="152" t="s">
        <v>220</v>
      </c>
      <c r="D27" s="100" t="s">
        <v>2147</v>
      </c>
      <c r="F27" s="100" t="s">
        <v>2155</v>
      </c>
      <c r="G27" s="100" t="s">
        <v>2156</v>
      </c>
      <c r="H27" s="100" t="s">
        <v>2148</v>
      </c>
      <c r="I27" s="222" t="s">
        <v>2145</v>
      </c>
      <c r="J27" s="35" t="s">
        <v>2149</v>
      </c>
      <c r="K27" s="34" t="s">
        <v>87</v>
      </c>
      <c r="L27" s="35" t="s">
        <v>88</v>
      </c>
      <c r="M27" s="35" t="s">
        <v>84</v>
      </c>
      <c r="N27" s="35" t="s">
        <v>89</v>
      </c>
      <c r="O27" s="36" t="s">
        <v>81</v>
      </c>
    </row>
    <row r="28" spans="1:304" ht="15" customHeight="1">
      <c r="B28" s="102">
        <v>1</v>
      </c>
      <c r="C28" s="103"/>
      <c r="D28" s="41"/>
      <c r="F28" s="103"/>
      <c r="G28" s="41"/>
      <c r="H28" s="41"/>
      <c r="I28" s="126"/>
      <c r="J28" s="153">
        <f>H28*G28*F28</f>
        <v>0</v>
      </c>
      <c r="K28" s="37"/>
      <c r="L28" s="37"/>
      <c r="M28" s="37"/>
      <c r="N28" s="37"/>
      <c r="O28" s="37"/>
    </row>
    <row r="29" spans="1:304" ht="15" customHeight="1">
      <c r="B29" s="104">
        <v>2</v>
      </c>
      <c r="C29" s="103"/>
      <c r="D29" s="41"/>
      <c r="F29" s="103"/>
      <c r="G29" s="41"/>
      <c r="H29" s="41"/>
      <c r="I29" s="126"/>
      <c r="J29" s="153">
        <f t="shared" ref="J29:J37" si="0">H29*G29*F29</f>
        <v>0</v>
      </c>
      <c r="K29" s="37"/>
      <c r="L29" s="37"/>
      <c r="M29" s="37"/>
      <c r="N29" s="37"/>
      <c r="O29" s="37"/>
    </row>
    <row r="30" spans="1:304">
      <c r="B30" s="104">
        <v>3</v>
      </c>
      <c r="C30" s="103"/>
      <c r="D30" s="41"/>
      <c r="F30" s="103"/>
      <c r="G30" s="41"/>
      <c r="H30" s="41"/>
      <c r="I30" s="126"/>
      <c r="J30" s="153">
        <f t="shared" si="0"/>
        <v>0</v>
      </c>
      <c r="K30" s="37"/>
      <c r="L30" s="37"/>
      <c r="M30" s="37"/>
      <c r="N30" s="37"/>
      <c r="O30" s="37"/>
    </row>
    <row r="31" spans="1:304">
      <c r="B31" s="104">
        <v>4</v>
      </c>
      <c r="C31" s="103"/>
      <c r="D31" s="41"/>
      <c r="F31" s="103"/>
      <c r="G31" s="41"/>
      <c r="H31" s="41"/>
      <c r="I31" s="126"/>
      <c r="J31" s="153">
        <f t="shared" si="0"/>
        <v>0</v>
      </c>
      <c r="K31" s="37"/>
      <c r="L31" s="37"/>
      <c r="M31" s="37"/>
      <c r="N31" s="37"/>
      <c r="O31" s="37"/>
    </row>
    <row r="32" spans="1:304">
      <c r="B32" s="104">
        <v>5</v>
      </c>
      <c r="C32" s="103"/>
      <c r="D32" s="41"/>
      <c r="F32" s="103"/>
      <c r="G32" s="41"/>
      <c r="H32" s="41"/>
      <c r="I32" s="126"/>
      <c r="J32" s="153">
        <f t="shared" si="0"/>
        <v>0</v>
      </c>
      <c r="K32" s="37"/>
      <c r="L32" s="37"/>
      <c r="M32" s="37"/>
      <c r="N32" s="37"/>
      <c r="O32" s="37"/>
    </row>
    <row r="33" spans="1:15">
      <c r="B33" s="104">
        <v>6</v>
      </c>
      <c r="C33" s="103"/>
      <c r="D33" s="41"/>
      <c r="F33" s="103"/>
      <c r="G33" s="41"/>
      <c r="H33" s="41"/>
      <c r="I33" s="126"/>
      <c r="J33" s="153">
        <f t="shared" si="0"/>
        <v>0</v>
      </c>
      <c r="K33" s="37"/>
      <c r="L33" s="37"/>
      <c r="M33" s="37"/>
      <c r="N33" s="37"/>
      <c r="O33" s="37"/>
    </row>
    <row r="34" spans="1:15">
      <c r="B34" s="104">
        <v>7</v>
      </c>
      <c r="C34" s="103"/>
      <c r="D34" s="41"/>
      <c r="F34" s="103"/>
      <c r="G34" s="41"/>
      <c r="H34" s="41"/>
      <c r="I34" s="126"/>
      <c r="J34" s="153">
        <f t="shared" si="0"/>
        <v>0</v>
      </c>
      <c r="K34" s="37"/>
      <c r="L34" s="37"/>
      <c r="M34" s="37"/>
      <c r="N34" s="37"/>
      <c r="O34" s="37"/>
    </row>
    <row r="35" spans="1:15">
      <c r="B35" s="104">
        <v>8</v>
      </c>
      <c r="C35" s="103"/>
      <c r="D35" s="41"/>
      <c r="F35" s="103"/>
      <c r="G35" s="41"/>
      <c r="H35" s="41"/>
      <c r="I35" s="126"/>
      <c r="J35" s="153">
        <f t="shared" si="0"/>
        <v>0</v>
      </c>
      <c r="K35" s="37"/>
      <c r="L35" s="37"/>
      <c r="M35" s="37"/>
      <c r="N35" s="37"/>
      <c r="O35" s="37"/>
    </row>
    <row r="36" spans="1:15">
      <c r="B36" s="104">
        <v>9</v>
      </c>
      <c r="C36" s="103"/>
      <c r="D36" s="41"/>
      <c r="F36" s="103"/>
      <c r="G36" s="41"/>
      <c r="H36" s="41"/>
      <c r="I36" s="126"/>
      <c r="J36" s="153">
        <f t="shared" si="0"/>
        <v>0</v>
      </c>
      <c r="K36" s="37"/>
      <c r="L36" s="37"/>
      <c r="M36" s="37"/>
      <c r="N36" s="37"/>
      <c r="O36" s="37"/>
    </row>
    <row r="37" spans="1:15">
      <c r="B37" s="105">
        <v>10</v>
      </c>
      <c r="C37" s="103"/>
      <c r="D37" s="41"/>
      <c r="F37" s="103"/>
      <c r="G37" s="41"/>
      <c r="H37" s="41"/>
      <c r="I37" s="126"/>
      <c r="J37" s="153">
        <f t="shared" si="0"/>
        <v>0</v>
      </c>
      <c r="K37" s="37"/>
      <c r="L37" s="37"/>
      <c r="M37" s="37"/>
      <c r="N37" s="37"/>
      <c r="O37" s="37"/>
    </row>
    <row r="38" spans="1:15">
      <c r="B38" s="773" t="s">
        <v>157</v>
      </c>
      <c r="C38" s="774"/>
      <c r="D38" s="154">
        <f>SUM(D28:D37)</f>
        <v>0</v>
      </c>
      <c r="F38" s="154">
        <f>SUM(F28:F37)</f>
        <v>0</v>
      </c>
      <c r="G38" s="154">
        <f>SUM(G28:G37)</f>
        <v>0</v>
      </c>
      <c r="H38" s="154">
        <f>SUM(H28:H37)</f>
        <v>0</v>
      </c>
      <c r="J38" s="153">
        <f>H38*G38*F38</f>
        <v>0</v>
      </c>
      <c r="K38" s="37"/>
      <c r="L38" s="37"/>
      <c r="M38" s="37"/>
      <c r="N38" s="37"/>
      <c r="O38" s="37"/>
    </row>
    <row r="40" spans="1:15">
      <c r="B40" s="51" t="s">
        <v>283</v>
      </c>
      <c r="C40" s="155">
        <f>כמות_ייצור_חשמל*20</f>
        <v>0</v>
      </c>
    </row>
    <row r="42" spans="1:15" ht="15" hidden="1" customHeight="1" outlineLevel="1">
      <c r="B42" s="38"/>
      <c r="C42" s="38"/>
      <c r="D42" s="141"/>
      <c r="E42" s="141"/>
    </row>
    <row r="43" spans="1:15" s="14" customFormat="1" ht="15" hidden="1" customHeight="1" outlineLevel="1">
      <c r="B43" s="38" t="s">
        <v>81</v>
      </c>
      <c r="C43" s="136"/>
      <c r="D43" s="141"/>
      <c r="E43" s="141"/>
    </row>
    <row r="44" spans="1:15" s="14" customFormat="1" ht="15" hidden="1" customHeight="1" outlineLevel="1">
      <c r="B44" s="38"/>
      <c r="C44" s="38"/>
      <c r="D44" s="38"/>
      <c r="E44" s="135"/>
    </row>
    <row r="45" spans="1:15" collapsed="1">
      <c r="A45" s="124" t="s">
        <v>249</v>
      </c>
      <c r="B45" s="51" t="s">
        <v>276</v>
      </c>
      <c r="C45" s="156"/>
    </row>
    <row r="46" spans="1:15">
      <c r="B46" s="51" t="s">
        <v>250</v>
      </c>
      <c r="C46" s="155">
        <f>C45*כמות_ייצור_חשמל</f>
        <v>0</v>
      </c>
    </row>
    <row r="48" spans="1:15" s="14" customFormat="1" ht="15" hidden="1" outlineLevel="1">
      <c r="B48" s="38" t="s">
        <v>81</v>
      </c>
      <c r="C48" s="136"/>
      <c r="D48" s="38"/>
      <c r="E48" s="135"/>
    </row>
    <row r="49" spans="1:304 16384:16384" s="16" customFormat="1" hidden="1" outlineLevel="1">
      <c r="A49" s="22"/>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22"/>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row>
    <row r="50" spans="1:304 16384:16384" s="16" customFormat="1" ht="15.75" collapsed="1" thickBot="1">
      <c r="A50" s="22">
        <v>7.3</v>
      </c>
      <c r="B50" s="157" t="s">
        <v>242</v>
      </c>
      <c r="D50" s="14"/>
      <c r="E50" s="14"/>
      <c r="G50" s="14"/>
      <c r="I50" s="14"/>
      <c r="J50" s="14"/>
      <c r="K50" s="14"/>
      <c r="L50" s="14"/>
      <c r="M50" s="14"/>
      <c r="N50" s="14"/>
      <c r="O50" s="14"/>
      <c r="P50" s="17"/>
      <c r="Q50" s="14"/>
      <c r="R50" s="14"/>
      <c r="S50" s="14"/>
      <c r="T50" s="14"/>
      <c r="U50" s="14"/>
      <c r="V50" s="14"/>
      <c r="W50" s="14"/>
      <c r="X50" s="14"/>
      <c r="Y50" s="14"/>
      <c r="Z50" s="14"/>
      <c r="AA50" s="14"/>
      <c r="AB50" s="17"/>
      <c r="AC50" s="14"/>
      <c r="AD50" s="14"/>
      <c r="AE50" s="14"/>
      <c r="AF50" s="14"/>
      <c r="AG50" s="14"/>
      <c r="AH50" s="14"/>
      <c r="AI50" s="14"/>
      <c r="AJ50" s="14"/>
      <c r="AK50" s="14"/>
      <c r="AL50" s="14"/>
      <c r="AM50" s="14"/>
      <c r="AN50" s="17"/>
      <c r="AO50" s="14"/>
      <c r="AP50" s="14"/>
      <c r="AQ50" s="14"/>
      <c r="AR50" s="14"/>
      <c r="AS50" s="14"/>
      <c r="AT50" s="14"/>
      <c r="AU50" s="14"/>
      <c r="AV50" s="14"/>
      <c r="AW50" s="14"/>
      <c r="AX50" s="14"/>
      <c r="AY50" s="14"/>
      <c r="AZ50" s="17"/>
      <c r="BA50" s="14"/>
      <c r="BB50" s="14"/>
      <c r="BC50" s="14"/>
      <c r="BD50" s="14"/>
      <c r="BE50" s="14"/>
      <c r="BF50" s="14"/>
      <c r="BG50" s="14"/>
      <c r="BH50" s="14"/>
      <c r="BI50" s="14"/>
      <c r="BJ50" s="14"/>
      <c r="BK50" s="14"/>
      <c r="BL50" s="17"/>
      <c r="BM50" s="14"/>
      <c r="BN50" s="14"/>
      <c r="BO50" s="14"/>
      <c r="BP50" s="14"/>
      <c r="BQ50" s="14"/>
      <c r="BR50" s="14"/>
      <c r="BS50" s="14"/>
      <c r="BT50" s="14"/>
      <c r="BU50" s="14"/>
      <c r="BV50" s="14"/>
      <c r="BW50" s="14"/>
      <c r="BX50" s="17"/>
      <c r="BY50" s="14"/>
      <c r="BZ50" s="14"/>
      <c r="CA50" s="14"/>
      <c r="CB50" s="14"/>
      <c r="CC50" s="14"/>
      <c r="CD50" s="14"/>
      <c r="CE50" s="14"/>
      <c r="CF50" s="14"/>
      <c r="CG50" s="14"/>
      <c r="CH50" s="14"/>
      <c r="CI50" s="14"/>
      <c r="CJ50" s="17"/>
      <c r="CK50" s="14"/>
      <c r="CL50" s="14"/>
      <c r="CM50" s="14"/>
      <c r="CN50" s="14"/>
      <c r="CO50" s="14"/>
      <c r="CP50" s="14"/>
      <c r="CQ50" s="14"/>
      <c r="CR50" s="14"/>
      <c r="CS50" s="14"/>
      <c r="CT50" s="14"/>
      <c r="CU50" s="14"/>
      <c r="CV50" s="17"/>
      <c r="CW50" s="14"/>
      <c r="CX50" s="14"/>
      <c r="CY50" s="14"/>
      <c r="CZ50" s="14"/>
      <c r="DA50" s="14"/>
      <c r="DB50" s="14"/>
      <c r="DC50" s="14"/>
      <c r="DD50" s="14"/>
      <c r="DE50" s="14"/>
      <c r="DF50" s="14"/>
      <c r="DG50" s="14"/>
      <c r="DH50" s="17"/>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c r="IW50" s="14"/>
      <c r="IX50" s="14"/>
      <c r="IY50" s="14"/>
      <c r="IZ50" s="14"/>
      <c r="JA50" s="14"/>
      <c r="JB50" s="14"/>
      <c r="JC50" s="14"/>
      <c r="JD50" s="14"/>
      <c r="JE50" s="14"/>
      <c r="JF50" s="14"/>
      <c r="JG50" s="14"/>
      <c r="JH50" s="14"/>
      <c r="JI50" s="14"/>
      <c r="JJ50" s="14"/>
      <c r="JK50" s="14"/>
      <c r="JL50" s="14"/>
      <c r="JM50" s="14"/>
      <c r="JN50" s="14"/>
      <c r="JO50" s="14"/>
      <c r="JP50" s="14"/>
      <c r="JQ50" s="14"/>
      <c r="JR50" s="14"/>
      <c r="JS50" s="14"/>
      <c r="JT50" s="14"/>
      <c r="JU50" s="14"/>
      <c r="JV50" s="14"/>
      <c r="JW50" s="14"/>
      <c r="JX50" s="14"/>
      <c r="JY50" s="14"/>
      <c r="JZ50" s="14"/>
      <c r="KA50" s="14"/>
      <c r="KB50" s="14"/>
      <c r="KC50" s="14"/>
      <c r="KD50" s="14"/>
      <c r="KE50" s="14"/>
      <c r="KF50" s="14"/>
      <c r="KG50" s="14"/>
      <c r="KH50" s="14"/>
      <c r="KI50" s="14"/>
      <c r="KJ50" s="14"/>
      <c r="KK50" s="14"/>
      <c r="KL50" s="14"/>
      <c r="KM50" s="14"/>
      <c r="KN50" s="14"/>
      <c r="KO50" s="14"/>
      <c r="KP50" s="14"/>
      <c r="KQ50" s="14"/>
      <c r="KR50" s="14"/>
    </row>
    <row r="51" spans="1:304 16384:16384" s="14" customFormat="1" ht="57" customHeight="1" thickBot="1">
      <c r="A51" s="22"/>
      <c r="B51" s="46" t="s">
        <v>191</v>
      </c>
      <c r="C51" s="42" t="str">
        <f>IF(כמות_ייצור_חשמל=0,"תא זה יעודכן אוטומטית עם מילוי סעיף 7.2",כמות_ייצור_חשמל*tCO2e_KWhחשמל)</f>
        <v>תא זה יעודכן אוטומטית עם מילוי סעיף 7.2</v>
      </c>
      <c r="D51" s="46" t="s">
        <v>203</v>
      </c>
      <c r="E51" s="106" t="str">
        <f>IF(כמות_ייצור_חשמל=0,"תא זה יעודכן אוטומטית עם מילוי סעיף 7.2",כמות_ייצור_חשמל)</f>
        <v>תא זה יעודכן אוטומטית עם מילוי סעיף 7.2</v>
      </c>
    </row>
    <row r="52" spans="1:304 16384:16384" s="14" customFormat="1" ht="15" hidden="1" outlineLevel="1">
      <c r="A52" s="22"/>
      <c r="B52" s="47"/>
      <c r="C52" s="107"/>
      <c r="D52" s="48"/>
      <c r="E52" s="135"/>
    </row>
    <row r="53" spans="1:304 16384:16384" s="14" customFormat="1" ht="30" hidden="1" outlineLevel="1">
      <c r="A53" s="22"/>
      <c r="B53" s="38" t="s">
        <v>158</v>
      </c>
      <c r="C53" s="136"/>
      <c r="D53" s="43" t="s">
        <v>158</v>
      </c>
      <c r="E53" s="137"/>
    </row>
    <row r="54" spans="1:304 16384:16384" s="14" customFormat="1" ht="15" hidden="1" outlineLevel="1">
      <c r="A54" s="22"/>
      <c r="B54" s="38" t="s">
        <v>81</v>
      </c>
      <c r="C54" s="136"/>
      <c r="D54" s="38" t="s">
        <v>81</v>
      </c>
      <c r="E54" s="137"/>
    </row>
    <row r="55" spans="1:304 16384:16384" s="14" customFormat="1" ht="15.75" collapsed="1" thickBot="1">
      <c r="A55" s="22"/>
      <c r="B55" s="47"/>
      <c r="C55" s="134"/>
      <c r="D55" s="47"/>
      <c r="E55" s="133"/>
    </row>
    <row r="56" spans="1:304 16384:16384" s="14" customFormat="1" ht="62.25" customHeight="1" thickBot="1">
      <c r="A56" s="22"/>
      <c r="B56" s="46" t="s">
        <v>192</v>
      </c>
      <c r="C56" s="42" t="str">
        <f>IF(כמות_ייצור_חשמל=0,"תא זה יעודכן אוטומטית עם מילוי סעיף 7.2",כמות_ייצור_חשמל*tCO2e_KWhחשמל*20)</f>
        <v>תא זה יעודכן אוטומטית עם מילוי סעיף 7.2</v>
      </c>
      <c r="D56" s="138" t="s">
        <v>160</v>
      </c>
      <c r="E56" s="42" t="str">
        <f>IF(כמות_ייצור_חשמל=0,"תא זה יעודכן אוטומטית עם מילוי סעיף 7.2",כמות_ייצור_חשמל*20)</f>
        <v>תא זה יעודכן אוטומטית עם מילוי סעיף 7.2</v>
      </c>
    </row>
    <row r="57" spans="1:304 16384:16384" s="14" customFormat="1" ht="15" hidden="1" outlineLevel="1">
      <c r="A57" s="22"/>
      <c r="B57" s="47"/>
      <c r="C57" s="107"/>
      <c r="D57" s="48"/>
      <c r="E57" s="135"/>
    </row>
    <row r="58" spans="1:304 16384:16384" s="14" customFormat="1" ht="30" hidden="1" outlineLevel="1">
      <c r="A58" s="22"/>
      <c r="B58" s="38" t="s">
        <v>158</v>
      </c>
      <c r="C58" s="136"/>
      <c r="D58" s="43" t="s">
        <v>158</v>
      </c>
      <c r="E58" s="137"/>
    </row>
    <row r="59" spans="1:304 16384:16384" s="14" customFormat="1" ht="15" hidden="1" outlineLevel="1">
      <c r="A59" s="22"/>
      <c r="B59" s="38" t="s">
        <v>81</v>
      </c>
      <c r="C59" s="136"/>
      <c r="D59" s="38" t="s">
        <v>81</v>
      </c>
      <c r="E59" s="137"/>
    </row>
    <row r="60" spans="1:304 16384:16384" s="14" customFormat="1" ht="15" hidden="1" outlineLevel="1">
      <c r="A60" s="22"/>
      <c r="B60" s="38"/>
      <c r="C60" s="22"/>
      <c r="D60" s="38"/>
      <c r="E60" s="22"/>
      <c r="XFD60" s="38"/>
    </row>
    <row r="61" spans="1:304 16384:16384" ht="30.75" collapsed="1" thickBot="1">
      <c r="B61" s="158" t="s">
        <v>253</v>
      </c>
      <c r="C61" s="159" t="s">
        <v>260</v>
      </c>
      <c r="D61" s="159" t="s">
        <v>262</v>
      </c>
      <c r="E61" s="160" t="s">
        <v>261</v>
      </c>
      <c r="G61" s="161"/>
    </row>
    <row r="62" spans="1:304 16384:16384" ht="15" thickBot="1">
      <c r="C62" s="162" t="str">
        <f>IF(AND(D38&gt;0,'פרטים כלליים, עלויות ותוצאות'!D70&gt;0),IRR(קבועים!#REF!),"0.0%")</f>
        <v>0.0%</v>
      </c>
      <c r="D62" s="163">
        <f>IF(OR(D38=0,C46=0),0,IF('פרטים כלליים, עלויות ותוצאות'!D70&gt;0,C46/'פרטים כלליים, עלויות ותוצאות'!D70,IF('פרטים כלליים, עלויות ותוצאות'!#REF!&gt;0,C46/'פרטים כלליים, עלויות ותוצאות'!#REF!,0)))</f>
        <v>0</v>
      </c>
      <c r="E62" s="164">
        <f>IF(C46&gt;0,NPV(7,קבועים!#REF!,קבועים!#REF!),0)</f>
        <v>0</v>
      </c>
    </row>
    <row r="64" spans="1:304 16384:16384" s="14" customFormat="1" ht="15" hidden="1" outlineLevel="1">
      <c r="B64" s="38" t="s">
        <v>81</v>
      </c>
      <c r="C64" s="136"/>
      <c r="D64" s="38"/>
      <c r="E64" s="135"/>
    </row>
    <row r="65" spans="1:301" s="16" customFormat="1" hidden="1" outlineLevel="1">
      <c r="A65" s="2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22"/>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row>
    <row r="66" spans="1:301" s="14" customFormat="1" ht="18" collapsed="1">
      <c r="A66" s="13"/>
      <c r="B66" s="26" t="s">
        <v>306</v>
      </c>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c r="IX66" s="12"/>
      <c r="IY66" s="12"/>
      <c r="IZ66" s="12"/>
      <c r="JA66" s="12"/>
      <c r="JB66" s="12"/>
      <c r="JC66" s="12"/>
      <c r="JD66" s="12"/>
      <c r="JE66" s="12"/>
      <c r="JF66" s="12"/>
      <c r="JG66" s="12"/>
      <c r="JH66" s="12"/>
      <c r="JI66" s="12"/>
      <c r="JJ66" s="12"/>
      <c r="JK66" s="12"/>
      <c r="JL66" s="12"/>
      <c r="JM66" s="12"/>
      <c r="JN66" s="12"/>
      <c r="JO66" s="12"/>
      <c r="JP66" s="12"/>
      <c r="JQ66" s="12"/>
      <c r="JR66" s="12"/>
      <c r="JS66" s="12"/>
      <c r="JT66" s="12"/>
      <c r="JU66" s="12"/>
      <c r="JV66" s="12"/>
      <c r="JW66" s="12"/>
      <c r="JX66" s="12"/>
      <c r="JY66" s="12"/>
      <c r="JZ66" s="12"/>
      <c r="KA66" s="12"/>
      <c r="KB66" s="12"/>
      <c r="KC66" s="12"/>
      <c r="KD66" s="12"/>
      <c r="KE66" s="12"/>
      <c r="KF66" s="12"/>
      <c r="KG66" s="12"/>
      <c r="KH66" s="12"/>
      <c r="KI66" s="12"/>
      <c r="KJ66" s="12"/>
      <c r="KK66" s="12"/>
      <c r="KL66" s="12"/>
      <c r="KM66" s="12"/>
      <c r="KN66" s="12"/>
      <c r="KO66" s="12"/>
    </row>
    <row r="67" spans="1:301" s="14" customFormat="1">
      <c r="A67" s="22"/>
    </row>
    <row r="68" spans="1:301" s="14" customFormat="1" ht="15">
      <c r="A68" s="22"/>
      <c r="B68" s="17" t="s">
        <v>29</v>
      </c>
    </row>
    <row r="69" spans="1:301" s="14" customFormat="1">
      <c r="A69" s="22"/>
      <c r="B69" s="14" t="s">
        <v>243</v>
      </c>
    </row>
    <row r="70" spans="1:301" s="14" customFormat="1">
      <c r="A70" s="22"/>
    </row>
    <row r="71" spans="1:301" s="14" customFormat="1" ht="239.25" customHeight="1">
      <c r="A71" s="22">
        <v>7.4</v>
      </c>
      <c r="B71" s="30" t="s">
        <v>2146</v>
      </c>
      <c r="C71" s="781"/>
      <c r="D71" s="781"/>
      <c r="E71" s="780" t="s">
        <v>2150</v>
      </c>
      <c r="F71" s="780"/>
      <c r="G71" s="780"/>
    </row>
    <row r="72" spans="1:301" s="14" customFormat="1">
      <c r="A72" s="22"/>
    </row>
    <row r="73" spans="1:301" s="14" customFormat="1" ht="15" hidden="1" outlineLevel="1">
      <c r="A73" s="22"/>
      <c r="B73" s="32" t="s">
        <v>80</v>
      </c>
      <c r="C73" s="32" t="s">
        <v>82</v>
      </c>
      <c r="D73" s="32" t="s">
        <v>83</v>
      </c>
      <c r="E73" s="49" t="s">
        <v>81</v>
      </c>
      <c r="BN73" s="22"/>
    </row>
    <row r="74" spans="1:301" s="14" customFormat="1" hidden="1" outlineLevel="1">
      <c r="A74" s="22"/>
      <c r="B74" s="771"/>
      <c r="C74" s="782"/>
      <c r="D74" s="771"/>
      <c r="E74" s="771"/>
      <c r="BN74" s="22"/>
    </row>
    <row r="75" spans="1:301" s="14" customFormat="1" hidden="1" outlineLevel="1">
      <c r="A75" s="22"/>
      <c r="B75" s="771"/>
      <c r="C75" s="782"/>
      <c r="D75" s="771"/>
      <c r="E75" s="771"/>
      <c r="BN75" s="22"/>
    </row>
    <row r="76" spans="1:301" s="14" customFormat="1" hidden="1" outlineLevel="1">
      <c r="A76" s="22"/>
      <c r="B76" s="771"/>
      <c r="C76" s="782"/>
      <c r="D76" s="771"/>
      <c r="E76" s="771"/>
      <c r="BN76" s="22"/>
    </row>
    <row r="77" spans="1:301" s="14" customFormat="1" hidden="1" outlineLevel="1">
      <c r="A77" s="22"/>
      <c r="B77" s="771"/>
      <c r="C77" s="782"/>
      <c r="D77" s="771"/>
      <c r="E77" s="771"/>
      <c r="BN77" s="22"/>
    </row>
    <row r="78" spans="1:301" s="14" customFormat="1" hidden="1" outlineLevel="1">
      <c r="A78" s="22"/>
      <c r="B78" s="51"/>
      <c r="D78" s="51"/>
      <c r="E78" s="51"/>
      <c r="BN78" s="22"/>
    </row>
    <row r="79" spans="1:301" s="14" customFormat="1" ht="15" collapsed="1">
      <c r="A79" s="22">
        <v>7.5</v>
      </c>
      <c r="B79" s="17" t="s">
        <v>7</v>
      </c>
    </row>
    <row r="80" spans="1:301" s="14" customFormat="1">
      <c r="A80" s="22"/>
    </row>
    <row r="81" spans="1:191" s="14" customFormat="1">
      <c r="A81" s="22"/>
      <c r="B81" s="31" t="s">
        <v>26</v>
      </c>
      <c r="C81" s="31" t="s">
        <v>6</v>
      </c>
      <c r="D81" s="31" t="s">
        <v>8</v>
      </c>
      <c r="E81" s="31" t="s">
        <v>23</v>
      </c>
    </row>
    <row r="82" spans="1:191" s="14" customFormat="1">
      <c r="A82" s="22"/>
      <c r="B82" s="50" t="s">
        <v>155</v>
      </c>
      <c r="C82" s="40"/>
      <c r="D82" s="40"/>
      <c r="E82" s="40"/>
    </row>
    <row r="83" spans="1:191" s="14" customFormat="1">
      <c r="A83" s="22"/>
      <c r="B83" s="44" t="s">
        <v>22</v>
      </c>
    </row>
    <row r="84" spans="1:191" s="14" customFormat="1" ht="15" hidden="1" customHeight="1" outlineLevel="1"/>
    <row r="85" spans="1:191" s="14" customFormat="1" ht="15" hidden="1" customHeight="1" outlineLevel="1">
      <c r="B85" s="32" t="s">
        <v>80</v>
      </c>
      <c r="C85" s="32" t="s">
        <v>82</v>
      </c>
      <c r="D85" s="32" t="s">
        <v>83</v>
      </c>
      <c r="E85" s="49" t="s">
        <v>81</v>
      </c>
      <c r="BN85" s="22"/>
    </row>
    <row r="86" spans="1:191" s="14" customFormat="1" ht="15" hidden="1" customHeight="1" outlineLevel="1">
      <c r="B86" s="771"/>
      <c r="C86" s="782"/>
      <c r="D86" s="771"/>
      <c r="E86" s="771"/>
      <c r="BN86" s="22"/>
    </row>
    <row r="87" spans="1:191" s="14" customFormat="1" ht="15" hidden="1" customHeight="1" outlineLevel="1">
      <c r="B87" s="771"/>
      <c r="C87" s="782"/>
      <c r="D87" s="771"/>
      <c r="E87" s="771"/>
      <c r="BN87" s="22"/>
    </row>
    <row r="88" spans="1:191" s="14" customFormat="1" ht="15" hidden="1" customHeight="1" outlineLevel="1">
      <c r="B88" s="771"/>
      <c r="C88" s="782"/>
      <c r="D88" s="771"/>
      <c r="E88" s="771"/>
      <c r="BN88" s="22"/>
    </row>
    <row r="89" spans="1:191" s="14" customFormat="1" ht="15" hidden="1" customHeight="1" outlineLevel="1">
      <c r="B89" s="771"/>
      <c r="C89" s="782"/>
      <c r="D89" s="771"/>
      <c r="E89" s="771"/>
      <c r="BN89" s="22"/>
    </row>
    <row r="90" spans="1:191" s="14" customFormat="1" ht="15" hidden="1" customHeight="1" outlineLevel="1">
      <c r="B90" s="51"/>
      <c r="D90" s="51"/>
      <c r="E90" s="51"/>
      <c r="BN90" s="22"/>
    </row>
    <row r="91" spans="1:191" s="14" customFormat="1" ht="15" hidden="1" customHeight="1" outlineLevel="1">
      <c r="B91" s="17" t="s">
        <v>86</v>
      </c>
      <c r="BN91" s="22"/>
    </row>
    <row r="92" spans="1:191" s="14" customFormat="1" ht="15" hidden="1" customHeight="1" outlineLevel="1">
      <c r="B92" s="8"/>
      <c r="BN92" s="22"/>
    </row>
    <row r="93" spans="1:191" s="52" customFormat="1" ht="15" collapsed="1" thickBot="1">
      <c r="BN93" s="53"/>
    </row>
    <row r="94" spans="1:191" s="8" customFormat="1" ht="83.25" customHeight="1">
      <c r="A94" s="779" t="s">
        <v>2151</v>
      </c>
      <c r="B94" s="779"/>
      <c r="C94" s="779"/>
      <c r="D94" s="779"/>
      <c r="BM94" s="20"/>
    </row>
    <row r="95" spans="1:191" s="16" customFormat="1" ht="48" customHeight="1">
      <c r="A95" s="22"/>
      <c r="B95" s="780" t="s">
        <v>225</v>
      </c>
      <c r="C95" s="780"/>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22"/>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row>
    <row r="96" spans="1:191" s="16" customFormat="1" ht="28.5">
      <c r="A96" s="22">
        <v>7.6</v>
      </c>
      <c r="B96" s="39" t="s">
        <v>162</v>
      </c>
      <c r="C96" s="5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22"/>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row>
    <row r="97" spans="1:90" s="14" customFormat="1">
      <c r="A97" s="22"/>
      <c r="BJ97" s="22"/>
    </row>
    <row r="98" spans="1:90" s="14" customFormat="1" ht="18">
      <c r="A98" s="128"/>
      <c r="B98" s="56" t="s">
        <v>307</v>
      </c>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5"/>
      <c r="BX98" s="55"/>
      <c r="BY98" s="55"/>
      <c r="BZ98" s="55"/>
      <c r="CA98" s="55"/>
      <c r="CB98" s="55"/>
      <c r="CC98" s="55"/>
    </row>
    <row r="99" spans="1:90" s="14" customFormat="1">
      <c r="A99" s="22"/>
      <c r="BN99" s="22"/>
    </row>
    <row r="100" spans="1:90" s="14" customFormat="1" ht="15">
      <c r="A100" s="66" t="s">
        <v>236</v>
      </c>
      <c r="B100" s="58" t="s">
        <v>113</v>
      </c>
      <c r="C100" s="2"/>
      <c r="D100" s="2"/>
      <c r="E100" s="57"/>
      <c r="F100" s="57"/>
      <c r="G100" s="57"/>
      <c r="H100" s="57"/>
      <c r="I100" s="59"/>
      <c r="J100" s="2"/>
      <c r="K100" s="2"/>
      <c r="L100" s="2"/>
      <c r="M100" s="2"/>
      <c r="N100" s="2"/>
      <c r="O100" s="2"/>
      <c r="P100" s="60"/>
      <c r="Q100" s="2"/>
      <c r="R100" s="2"/>
      <c r="S100" s="2"/>
      <c r="T100" s="2"/>
      <c r="U100" s="2"/>
      <c r="V100" s="2"/>
      <c r="W100" s="60"/>
      <c r="X100" s="2"/>
      <c r="Y100" s="2"/>
      <c r="Z100" s="2"/>
      <c r="AA100" s="2"/>
      <c r="AB100" s="2"/>
      <c r="AC100" s="2"/>
      <c r="AD100" s="60"/>
      <c r="AE100" s="2"/>
      <c r="AF100" s="2"/>
      <c r="AG100" s="2"/>
      <c r="AH100" s="2"/>
      <c r="AI100" s="2"/>
      <c r="AJ100" s="2"/>
      <c r="AK100" s="60"/>
      <c r="AL100" s="2"/>
      <c r="AM100" s="2"/>
      <c r="AN100" s="2"/>
      <c r="AO100" s="2"/>
      <c r="AP100" s="2"/>
      <c r="AQ100" s="2"/>
      <c r="AR100" s="60"/>
      <c r="AS100" s="2"/>
      <c r="AT100" s="2"/>
      <c r="AU100" s="2"/>
      <c r="AV100" s="2"/>
      <c r="AW100" s="2"/>
      <c r="AX100" s="2"/>
      <c r="AY100" s="60"/>
      <c r="AZ100" s="2"/>
      <c r="BA100" s="2"/>
      <c r="BB100" s="2"/>
      <c r="BC100" s="2"/>
      <c r="BD100" s="2"/>
      <c r="BE100" s="2"/>
      <c r="BF100" s="60"/>
      <c r="BG100" s="2"/>
      <c r="BH100" s="2"/>
      <c r="BI100" s="2"/>
      <c r="BJ100" s="2"/>
      <c r="BK100" s="2"/>
      <c r="BL100" s="2"/>
      <c r="BM100" s="60"/>
      <c r="BN100" s="2"/>
      <c r="BO100" s="2"/>
      <c r="BP100" s="2"/>
      <c r="BQ100" s="2"/>
      <c r="BR100" s="2"/>
      <c r="BS100" s="2"/>
      <c r="BT100" s="2"/>
      <c r="BU100" s="2"/>
      <c r="BV100" s="2"/>
      <c r="BW100" s="2"/>
      <c r="BX100" s="2"/>
      <c r="BY100" s="2"/>
      <c r="BZ100" s="2"/>
      <c r="CA100" s="2"/>
      <c r="CB100" s="2"/>
      <c r="CC100" s="2"/>
    </row>
    <row r="101" spans="1:90" s="14" customFormat="1">
      <c r="A101" s="66"/>
      <c r="B101" s="2"/>
      <c r="C101" s="2"/>
      <c r="D101" s="2"/>
      <c r="E101" s="57"/>
      <c r="F101" s="57"/>
      <c r="G101" s="57"/>
      <c r="H101" s="57"/>
      <c r="I101" s="59"/>
      <c r="J101" s="2"/>
      <c r="K101" s="2"/>
      <c r="L101" s="2"/>
      <c r="M101" s="2"/>
      <c r="N101" s="2"/>
      <c r="O101" s="2"/>
      <c r="P101" s="60"/>
      <c r="Q101" s="2"/>
      <c r="R101" s="2"/>
      <c r="S101" s="2"/>
      <c r="T101" s="2"/>
      <c r="U101" s="2"/>
      <c r="V101" s="2"/>
      <c r="W101" s="60"/>
      <c r="X101" s="2"/>
      <c r="Y101" s="2"/>
      <c r="Z101" s="2"/>
      <c r="AA101" s="2"/>
      <c r="AB101" s="2"/>
      <c r="AC101" s="2"/>
      <c r="AD101" s="60"/>
      <c r="AE101" s="2"/>
      <c r="AF101" s="2"/>
      <c r="AG101" s="2"/>
      <c r="AH101" s="2"/>
      <c r="AI101" s="2"/>
      <c r="AJ101" s="2"/>
      <c r="AK101" s="60"/>
      <c r="AL101" s="2"/>
      <c r="AM101" s="2"/>
      <c r="AN101" s="2"/>
      <c r="AO101" s="2"/>
      <c r="AP101" s="2"/>
      <c r="AQ101" s="2"/>
      <c r="AR101" s="60"/>
      <c r="AS101" s="2"/>
      <c r="AT101" s="2"/>
      <c r="AU101" s="2"/>
      <c r="AV101" s="2"/>
      <c r="AW101" s="2"/>
      <c r="AX101" s="2"/>
      <c r="AY101" s="60"/>
      <c r="AZ101" s="2"/>
      <c r="BA101" s="2"/>
      <c r="BB101" s="2"/>
      <c r="BC101" s="2"/>
      <c r="BD101" s="2"/>
      <c r="BE101" s="2"/>
      <c r="BF101" s="60"/>
      <c r="BG101" s="2"/>
      <c r="BH101" s="2"/>
      <c r="BI101" s="2"/>
      <c r="BJ101" s="2"/>
      <c r="BK101" s="2"/>
      <c r="BL101" s="2"/>
      <c r="BM101" s="60"/>
      <c r="BN101" s="2"/>
      <c r="BO101" s="2"/>
      <c r="BP101" s="2"/>
      <c r="BQ101" s="2"/>
      <c r="BR101" s="2"/>
      <c r="BS101" s="2"/>
      <c r="BT101" s="2"/>
      <c r="BU101" s="2"/>
      <c r="BV101" s="2"/>
      <c r="BW101" s="2"/>
      <c r="BX101" s="2"/>
      <c r="BY101" s="2"/>
      <c r="BZ101" s="2"/>
      <c r="CA101" s="2"/>
      <c r="CB101" s="2"/>
      <c r="CC101" s="2"/>
    </row>
    <row r="102" spans="1:90" s="14" customFormat="1" ht="28.5">
      <c r="A102" s="66"/>
      <c r="B102" s="61" t="s">
        <v>114</v>
      </c>
      <c r="C102" s="54"/>
      <c r="D102" s="61" t="s">
        <v>115</v>
      </c>
      <c r="E102" s="54"/>
      <c r="F102" s="57"/>
      <c r="G102" s="57"/>
      <c r="H102" s="57"/>
      <c r="I102" s="57"/>
      <c r="J102" s="5"/>
      <c r="K102" s="2"/>
      <c r="L102" s="63"/>
      <c r="M102" s="5"/>
      <c r="N102" s="2"/>
      <c r="O102" s="5"/>
      <c r="P102" s="2"/>
      <c r="Q102" s="5"/>
      <c r="R102" s="2"/>
      <c r="S102" s="63"/>
      <c r="T102" s="5"/>
      <c r="U102" s="2"/>
      <c r="V102" s="5"/>
      <c r="W102" s="2"/>
      <c r="X102" s="5"/>
      <c r="Y102" s="2"/>
      <c r="Z102" s="63"/>
      <c r="AA102" s="5"/>
      <c r="AB102" s="2"/>
      <c r="AC102" s="5"/>
      <c r="AD102" s="2"/>
      <c r="AE102" s="5"/>
      <c r="AF102" s="2"/>
      <c r="AG102" s="63"/>
      <c r="AH102" s="5"/>
      <c r="AI102" s="2"/>
      <c r="AJ102" s="5"/>
      <c r="AK102" s="2"/>
      <c r="AL102" s="5"/>
      <c r="AM102" s="2"/>
      <c r="AN102" s="63"/>
      <c r="AO102" s="5"/>
      <c r="AP102" s="5"/>
      <c r="AQ102" s="5"/>
      <c r="AR102" s="2"/>
      <c r="AS102" s="5"/>
      <c r="AT102" s="2"/>
      <c r="AU102" s="63"/>
      <c r="AV102" s="5"/>
      <c r="AW102" s="5"/>
      <c r="AX102" s="5"/>
      <c r="AY102" s="2"/>
      <c r="AZ102" s="5"/>
      <c r="BA102" s="2"/>
      <c r="BB102" s="63"/>
      <c r="BC102" s="5"/>
      <c r="BD102" s="5"/>
      <c r="BE102" s="5"/>
      <c r="BF102" s="2"/>
      <c r="BG102" s="5"/>
      <c r="BH102" s="2"/>
      <c r="BI102" s="63"/>
      <c r="BJ102" s="5"/>
      <c r="BK102" s="5"/>
      <c r="BL102" s="5"/>
      <c r="BM102" s="2"/>
      <c r="BN102" s="5"/>
      <c r="BO102" s="2"/>
      <c r="BP102" s="63"/>
      <c r="BQ102" s="5"/>
      <c r="BR102" s="5"/>
      <c r="BS102" s="5"/>
      <c r="BT102" s="2"/>
      <c r="BU102" s="2"/>
      <c r="BV102" s="2"/>
      <c r="BW102" s="2"/>
      <c r="BX102" s="2"/>
      <c r="BY102" s="2"/>
      <c r="BZ102" s="2"/>
      <c r="CA102" s="2"/>
      <c r="CB102" s="2"/>
      <c r="CC102" s="2"/>
    </row>
    <row r="103" spans="1:90" s="14" customFormat="1">
      <c r="A103" s="66"/>
      <c r="B103" s="59"/>
      <c r="C103" s="2"/>
      <c r="D103" s="2"/>
      <c r="E103" s="2"/>
      <c r="F103" s="57"/>
      <c r="G103" s="57"/>
      <c r="H103" s="57"/>
      <c r="I103" s="57"/>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63"/>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row>
    <row r="104" spans="1:90" s="14" customFormat="1">
      <c r="A104" s="66"/>
      <c r="B104" s="64" t="s">
        <v>116</v>
      </c>
      <c r="C104" s="65"/>
      <c r="D104" s="2"/>
      <c r="E104" s="2"/>
      <c r="F104" s="57"/>
      <c r="G104" s="57"/>
      <c r="H104" s="57"/>
      <c r="I104" s="57"/>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63"/>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row>
    <row r="105" spans="1:90" s="14" customFormat="1">
      <c r="A105" s="66"/>
      <c r="B105" s="59"/>
      <c r="C105" s="2"/>
      <c r="D105" s="2"/>
      <c r="E105" s="2"/>
      <c r="F105" s="57"/>
      <c r="G105" s="57"/>
      <c r="H105" s="57"/>
      <c r="I105" s="57"/>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63"/>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row>
    <row r="106" spans="1:90" s="14" customFormat="1" ht="15">
      <c r="A106" s="66" t="s">
        <v>239</v>
      </c>
      <c r="B106" s="58" t="s">
        <v>127</v>
      </c>
      <c r="C106" s="2"/>
      <c r="D106" s="2"/>
      <c r="E106" s="57"/>
      <c r="F106" s="57"/>
      <c r="G106" s="5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c r="AP106" s="67"/>
      <c r="AQ106" s="67"/>
      <c r="AR106" s="67"/>
      <c r="AS106" s="67"/>
      <c r="AT106" s="67"/>
      <c r="AU106" s="67"/>
      <c r="AV106" s="67"/>
      <c r="AW106" s="67"/>
      <c r="AX106" s="67"/>
      <c r="AY106" s="67"/>
      <c r="AZ106" s="67"/>
      <c r="BA106" s="67"/>
      <c r="BB106" s="67"/>
      <c r="BC106" s="67"/>
      <c r="BD106" s="67"/>
      <c r="BE106" s="67"/>
      <c r="BF106" s="67"/>
      <c r="BG106" s="67"/>
      <c r="BH106" s="67"/>
      <c r="BI106" s="67"/>
      <c r="BJ106" s="67"/>
      <c r="BK106" s="67"/>
      <c r="BL106" s="57"/>
      <c r="BM106" s="57"/>
      <c r="BN106" s="57"/>
      <c r="BO106" s="57"/>
      <c r="BP106" s="57"/>
      <c r="BQ106" s="57"/>
      <c r="BR106" s="57"/>
      <c r="BS106" s="57"/>
      <c r="BT106" s="57"/>
      <c r="BU106" s="57"/>
      <c r="BV106" s="57"/>
      <c r="BW106" s="57"/>
      <c r="BX106" s="57"/>
      <c r="BY106" s="57"/>
      <c r="BZ106" s="57"/>
      <c r="CA106" s="57"/>
      <c r="CB106" s="57"/>
      <c r="CC106" s="57"/>
      <c r="CD106" s="57"/>
      <c r="CE106" s="57"/>
      <c r="CF106" s="57"/>
      <c r="CG106" s="57"/>
      <c r="CH106" s="57"/>
      <c r="CI106" s="57"/>
      <c r="CJ106" s="57"/>
      <c r="CK106" s="57"/>
      <c r="CL106" s="57"/>
    </row>
    <row r="107" spans="1:90" s="14" customFormat="1">
      <c r="A107" s="66"/>
      <c r="B107" s="68"/>
      <c r="C107" s="2"/>
      <c r="D107" s="2"/>
      <c r="E107" s="57"/>
      <c r="F107" s="57"/>
      <c r="G107" s="57"/>
      <c r="H107" s="67"/>
      <c r="I107" s="67"/>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c r="AK107" s="67"/>
      <c r="AL107" s="67"/>
      <c r="AM107" s="67"/>
      <c r="AN107" s="67"/>
      <c r="AO107" s="67"/>
      <c r="AP107" s="67"/>
      <c r="AQ107" s="67"/>
      <c r="AR107" s="67"/>
      <c r="AS107" s="67"/>
      <c r="AT107" s="67"/>
      <c r="AU107" s="67"/>
      <c r="AV107" s="67"/>
      <c r="AW107" s="67"/>
      <c r="AX107" s="67"/>
      <c r="AY107" s="67"/>
      <c r="AZ107" s="67"/>
      <c r="BA107" s="67"/>
      <c r="BB107" s="67"/>
      <c r="BC107" s="67"/>
      <c r="BD107" s="67"/>
      <c r="BE107" s="67"/>
      <c r="BF107" s="67"/>
      <c r="BG107" s="67"/>
      <c r="BH107" s="67"/>
      <c r="BI107" s="67"/>
      <c r="BJ107" s="67"/>
      <c r="BK107" s="67"/>
      <c r="BL107" s="57"/>
      <c r="BM107" s="57"/>
      <c r="BN107" s="57"/>
      <c r="BO107" s="57"/>
      <c r="BP107" s="57"/>
      <c r="BQ107" s="57"/>
      <c r="BR107" s="57"/>
      <c r="BS107" s="57"/>
      <c r="BT107" s="57"/>
      <c r="BU107" s="57"/>
      <c r="BV107" s="57"/>
      <c r="BW107" s="57"/>
      <c r="BX107" s="57"/>
      <c r="BY107" s="57"/>
      <c r="BZ107" s="57"/>
      <c r="CA107" s="57"/>
      <c r="CB107" s="57"/>
      <c r="CC107" s="57"/>
      <c r="CD107" s="57"/>
      <c r="CE107" s="57"/>
      <c r="CF107" s="57"/>
      <c r="CG107" s="57"/>
      <c r="CH107" s="57"/>
      <c r="CI107" s="57"/>
      <c r="CJ107" s="57"/>
      <c r="CK107" s="57"/>
      <c r="CL107" s="57"/>
    </row>
    <row r="108" spans="1:90" s="14" customFormat="1" ht="42.75">
      <c r="A108" s="66"/>
      <c r="B108" s="61" t="s">
        <v>128</v>
      </c>
      <c r="C108" s="54"/>
      <c r="D108" s="61" t="s">
        <v>115</v>
      </c>
      <c r="E108" s="54"/>
      <c r="F108" s="57"/>
      <c r="G108" s="57"/>
      <c r="H108" s="67"/>
      <c r="I108" s="67"/>
      <c r="J108" s="67"/>
      <c r="K108" s="67"/>
      <c r="L108" s="67"/>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7"/>
      <c r="AN108" s="67"/>
      <c r="AO108" s="67"/>
      <c r="AP108" s="67"/>
      <c r="AQ108" s="67"/>
      <c r="AR108" s="67"/>
      <c r="AS108" s="67"/>
      <c r="AT108" s="67"/>
      <c r="AU108" s="67"/>
      <c r="AV108" s="67"/>
      <c r="AW108" s="67"/>
      <c r="AX108" s="67"/>
      <c r="AY108" s="67"/>
      <c r="AZ108" s="67"/>
      <c r="BA108" s="67"/>
      <c r="BB108" s="67"/>
      <c r="BC108" s="67"/>
      <c r="BD108" s="67"/>
      <c r="BE108" s="67"/>
      <c r="BF108" s="67"/>
      <c r="BG108" s="67"/>
      <c r="BH108" s="67"/>
      <c r="BI108" s="67"/>
      <c r="BJ108" s="67"/>
      <c r="BK108" s="67"/>
      <c r="BL108" s="57"/>
      <c r="BM108" s="57"/>
      <c r="BN108" s="57"/>
      <c r="BO108" s="57"/>
      <c r="BP108" s="57"/>
      <c r="BQ108" s="57"/>
      <c r="BR108" s="57"/>
      <c r="BS108" s="57"/>
      <c r="BT108" s="57"/>
      <c r="BU108" s="57"/>
      <c r="BV108" s="57"/>
      <c r="BW108" s="57"/>
      <c r="BX108" s="57"/>
      <c r="BY108" s="57"/>
      <c r="BZ108" s="57"/>
      <c r="CA108" s="57"/>
      <c r="CB108" s="57"/>
      <c r="CC108" s="57"/>
      <c r="CD108" s="57"/>
      <c r="CE108" s="57"/>
      <c r="CF108" s="57"/>
      <c r="CG108" s="57"/>
      <c r="CH108" s="57"/>
      <c r="CI108" s="57"/>
      <c r="CJ108" s="57"/>
      <c r="CK108" s="57"/>
      <c r="CL108" s="57"/>
    </row>
    <row r="109" spans="1:90" s="14" customFormat="1">
      <c r="A109" s="66"/>
      <c r="B109" s="59"/>
      <c r="C109" s="2"/>
      <c r="D109" s="2"/>
      <c r="E109" s="2"/>
      <c r="F109" s="57"/>
      <c r="G109" s="57"/>
      <c r="H109" s="67"/>
      <c r="I109" s="67"/>
      <c r="J109" s="67"/>
      <c r="K109" s="67"/>
      <c r="L109" s="67"/>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7"/>
      <c r="AK109" s="67"/>
      <c r="AL109" s="67"/>
      <c r="AM109" s="67"/>
      <c r="AN109" s="67"/>
      <c r="AO109" s="67"/>
      <c r="AP109" s="67"/>
      <c r="AQ109" s="67"/>
      <c r="AR109" s="67"/>
      <c r="AS109" s="67"/>
      <c r="AT109" s="67"/>
      <c r="AU109" s="67"/>
      <c r="AV109" s="67"/>
      <c r="AW109" s="67"/>
      <c r="AX109" s="67"/>
      <c r="AY109" s="67"/>
      <c r="AZ109" s="67"/>
      <c r="BA109" s="67"/>
      <c r="BB109" s="67"/>
      <c r="BC109" s="67"/>
      <c r="BD109" s="67"/>
      <c r="BE109" s="67"/>
      <c r="BF109" s="67"/>
      <c r="BG109" s="67"/>
      <c r="BH109" s="67"/>
      <c r="BI109" s="67"/>
      <c r="BJ109" s="67"/>
      <c r="BK109" s="67"/>
      <c r="BL109" s="57"/>
      <c r="BM109" s="57"/>
      <c r="BN109" s="57"/>
      <c r="BO109" s="57"/>
      <c r="BP109" s="57"/>
      <c r="BQ109" s="57"/>
      <c r="BR109" s="57"/>
      <c r="BS109" s="57"/>
      <c r="BT109" s="57"/>
      <c r="BU109" s="57"/>
      <c r="BV109" s="57"/>
      <c r="BW109" s="57"/>
      <c r="BX109" s="57"/>
      <c r="BY109" s="57"/>
      <c r="BZ109" s="57"/>
      <c r="CA109" s="57"/>
      <c r="CB109" s="57"/>
      <c r="CC109" s="57"/>
      <c r="CD109" s="57"/>
      <c r="CE109" s="57"/>
      <c r="CF109" s="57"/>
      <c r="CG109" s="57"/>
      <c r="CH109" s="57"/>
      <c r="CI109" s="57"/>
      <c r="CJ109" s="57"/>
      <c r="CK109" s="57"/>
      <c r="CL109" s="57"/>
    </row>
    <row r="110" spans="1:90" s="14" customFormat="1">
      <c r="A110" s="66"/>
      <c r="B110" s="69" t="s">
        <v>116</v>
      </c>
      <c r="C110" s="65"/>
      <c r="D110" s="2"/>
      <c r="E110" s="2"/>
      <c r="F110" s="57"/>
      <c r="G110" s="57"/>
      <c r="H110" s="67"/>
      <c r="I110" s="67"/>
      <c r="J110" s="67"/>
      <c r="K110" s="6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c r="AP110" s="67"/>
      <c r="AQ110" s="67"/>
      <c r="AR110" s="67"/>
      <c r="AS110" s="67"/>
      <c r="AT110" s="67"/>
      <c r="AU110" s="67"/>
      <c r="AV110" s="67"/>
      <c r="AW110" s="67"/>
      <c r="AX110" s="67"/>
      <c r="AY110" s="67"/>
      <c r="AZ110" s="67"/>
      <c r="BA110" s="67"/>
      <c r="BB110" s="67"/>
      <c r="BC110" s="67"/>
      <c r="BD110" s="67"/>
      <c r="BE110" s="67"/>
      <c r="BF110" s="67"/>
      <c r="BG110" s="67"/>
      <c r="BH110" s="67"/>
      <c r="BI110" s="67"/>
      <c r="BJ110" s="67"/>
      <c r="BK110" s="6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row>
    <row r="111" spans="1:90" s="14" customFormat="1">
      <c r="A111" s="63"/>
      <c r="B111" s="57"/>
      <c r="C111" s="57"/>
      <c r="D111" s="57"/>
      <c r="E111" s="57"/>
      <c r="F111" s="2"/>
      <c r="G111" s="5"/>
      <c r="H111" s="67"/>
      <c r="I111" s="67"/>
      <c r="J111" s="67"/>
      <c r="K111" s="67"/>
      <c r="L111" s="67"/>
      <c r="M111" s="67"/>
      <c r="N111" s="67"/>
      <c r="O111" s="67"/>
      <c r="P111" s="67"/>
      <c r="Q111" s="67"/>
      <c r="R111" s="67"/>
      <c r="S111" s="67"/>
      <c r="T111" s="67"/>
      <c r="U111" s="67"/>
      <c r="V111" s="67"/>
      <c r="W111" s="67"/>
      <c r="X111" s="67"/>
      <c r="Y111" s="67"/>
      <c r="Z111" s="67"/>
      <c r="AA111" s="67"/>
      <c r="AB111" s="67"/>
      <c r="AC111" s="67"/>
      <c r="AD111" s="67"/>
      <c r="AE111" s="67"/>
      <c r="AF111" s="67"/>
      <c r="AG111" s="67"/>
      <c r="AH111" s="67"/>
      <c r="AI111" s="67"/>
      <c r="AJ111" s="67"/>
      <c r="AK111" s="67"/>
      <c r="AL111" s="67"/>
      <c r="AM111" s="67"/>
      <c r="AN111" s="67"/>
      <c r="AO111" s="67"/>
      <c r="AP111" s="67"/>
      <c r="AQ111" s="67"/>
      <c r="AR111" s="67"/>
      <c r="AS111" s="67"/>
      <c r="AT111" s="67"/>
      <c r="AU111" s="67"/>
      <c r="AV111" s="67"/>
      <c r="AW111" s="67"/>
      <c r="AX111" s="67"/>
      <c r="AY111" s="67"/>
      <c r="AZ111" s="67"/>
      <c r="BA111" s="67"/>
      <c r="BB111" s="67"/>
      <c r="BC111" s="67"/>
      <c r="BD111" s="67"/>
      <c r="BE111" s="67"/>
      <c r="BF111" s="67"/>
      <c r="BG111" s="67"/>
      <c r="BH111" s="67"/>
      <c r="BI111" s="67"/>
      <c r="BJ111" s="67"/>
      <c r="BK111" s="67"/>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row>
    <row r="112" spans="1:90" s="14" customFormat="1" ht="15">
      <c r="A112" s="66" t="s">
        <v>240</v>
      </c>
      <c r="B112" s="70" t="s">
        <v>117</v>
      </c>
      <c r="C112" s="71" t="s">
        <v>118</v>
      </c>
      <c r="D112" s="2" t="s">
        <v>119</v>
      </c>
      <c r="E112" s="2" t="s">
        <v>120</v>
      </c>
      <c r="F112" s="57"/>
      <c r="G112" s="57"/>
      <c r="H112" s="57"/>
      <c r="I112" s="57"/>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63"/>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row>
    <row r="113" spans="1:156" s="14" customFormat="1" ht="28.5">
      <c r="A113" s="66"/>
      <c r="B113" s="4" t="s">
        <v>121</v>
      </c>
      <c r="C113" s="139" t="str">
        <f>IF(D123=0,"תא זה יתעדכן עם מילוי תקופת הדיווח",DATE(D123,E123,F123))</f>
        <v>תא זה יתעדכן עם מילוי תקופת הדיווח</v>
      </c>
      <c r="D113" s="139" t="str">
        <f>IF(D124=0,"תא זה יתעדכן עם מילוי תקופת הדיווח",DATE(D124,E124,F124))</f>
        <v>תא זה יתעדכן עם מילוי תקופת הדיווח</v>
      </c>
      <c r="E113" s="127" t="str">
        <f>IF(D150&gt;0,D150,"תא זה יתעדכן עם מילוי נתוני תקופת הדיווח")</f>
        <v>תא זה יתעדכן עם מילוי נתוני תקופת הדיווח</v>
      </c>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66"/>
      <c r="AJ113" s="57"/>
      <c r="AK113" s="57"/>
      <c r="AL113" s="57"/>
      <c r="AM113" s="57"/>
      <c r="AN113" s="57"/>
      <c r="AO113" s="57"/>
      <c r="AP113" s="57"/>
      <c r="AQ113" s="57"/>
      <c r="AR113" s="57"/>
      <c r="AS113" s="57"/>
      <c r="AT113" s="57"/>
      <c r="AU113" s="57"/>
      <c r="AV113" s="57"/>
      <c r="AW113" s="57"/>
      <c r="AX113" s="57"/>
      <c r="AY113" s="57"/>
      <c r="AZ113" s="57"/>
      <c r="BA113" s="57"/>
      <c r="BB113" s="57"/>
      <c r="BC113" s="57"/>
      <c r="BD113" s="57"/>
      <c r="BE113" s="57"/>
      <c r="BF113" s="57"/>
      <c r="BG113" s="57"/>
      <c r="BH113" s="57"/>
      <c r="BI113" s="57"/>
      <c r="BJ113" s="57"/>
      <c r="BK113" s="57"/>
      <c r="BL113" s="57"/>
      <c r="BM113" s="57"/>
      <c r="BN113" s="57"/>
      <c r="BO113" s="57"/>
      <c r="BP113" s="57"/>
      <c r="BQ113" s="57"/>
      <c r="BR113" s="57"/>
      <c r="BS113" s="57"/>
      <c r="BT113" s="57"/>
      <c r="BU113" s="57"/>
      <c r="BV113" s="57"/>
      <c r="BW113" s="57"/>
      <c r="BX113" s="57"/>
      <c r="BY113" s="57"/>
      <c r="BZ113" s="57"/>
      <c r="CA113" s="57"/>
      <c r="CB113" s="57"/>
      <c r="CC113" s="57"/>
    </row>
    <row r="114" spans="1:156" s="14" customFormat="1" ht="28.5">
      <c r="A114" s="66"/>
      <c r="B114" s="4" t="s">
        <v>122</v>
      </c>
      <c r="C114" s="139" t="str">
        <f>IF(D163=0,"תא זה יתעדכן עם מילוי תקופת הדיווח",DATE(D163,E163,F163))</f>
        <v>תא זה יתעדכן עם מילוי תקופת הדיווח</v>
      </c>
      <c r="D114" s="139" t="str">
        <f>IF(D165=0,"תא זה יתעדכן עם מילוי תקופת הדיווח",DATE(D165,E165,F165))</f>
        <v>תא זה יתעדכן עם מילוי תקופת הדיווח</v>
      </c>
      <c r="E114" s="127" t="str">
        <f>IF(D184&gt;0,D184,"תא זה יתעדכן עם מילוי נתוני תקופת הדיווח")</f>
        <v>תא זה יתעדכן עם מילוי נתוני תקופת הדיווח</v>
      </c>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66"/>
      <c r="AJ114" s="57"/>
      <c r="AK114" s="57"/>
      <c r="AL114" s="57"/>
      <c r="AM114" s="57"/>
      <c r="AN114" s="57"/>
      <c r="AO114" s="57"/>
      <c r="AP114" s="57"/>
      <c r="AQ114" s="57"/>
      <c r="AR114" s="57"/>
      <c r="AS114" s="57"/>
      <c r="AT114" s="57"/>
      <c r="AU114" s="57"/>
      <c r="AV114" s="57"/>
      <c r="AW114" s="57"/>
      <c r="AX114" s="57"/>
      <c r="AY114" s="57"/>
      <c r="AZ114" s="57"/>
      <c r="BA114" s="57"/>
      <c r="BB114" s="57"/>
      <c r="BC114" s="57"/>
      <c r="BD114" s="57"/>
      <c r="BE114" s="57"/>
      <c r="BF114" s="57"/>
      <c r="BG114" s="57"/>
      <c r="BH114" s="57"/>
      <c r="BI114" s="57"/>
      <c r="BJ114" s="57"/>
      <c r="BK114" s="57"/>
      <c r="BL114" s="57"/>
      <c r="BM114" s="57"/>
      <c r="BN114" s="57"/>
      <c r="BO114" s="57"/>
      <c r="BP114" s="57"/>
      <c r="BQ114" s="57"/>
      <c r="BR114" s="57"/>
      <c r="BS114" s="57"/>
      <c r="BT114" s="57"/>
      <c r="BU114" s="57"/>
      <c r="BV114" s="57"/>
      <c r="BW114" s="57"/>
      <c r="BX114" s="57"/>
      <c r="BY114" s="57"/>
      <c r="BZ114" s="57"/>
      <c r="CA114" s="57"/>
      <c r="CB114" s="57"/>
      <c r="CC114" s="57"/>
    </row>
    <row r="115" spans="1:156" s="14" customFormat="1" ht="33" customHeight="1">
      <c r="A115" s="66"/>
      <c r="B115" s="4" t="s">
        <v>123</v>
      </c>
      <c r="C115" s="139" t="str">
        <f>IF(D196=0,"תא זה יתעדכן עם מילוי תקופת הדיווח",DATE(D196,E196,F196))</f>
        <v>תא זה יתעדכן עם מילוי תקופת הדיווח</v>
      </c>
      <c r="D115" s="139" t="str">
        <f>IF(D197=0,"תא זה יתעדכן עם מילוי תקופת הדיווח",DATE(D197,E197,F197))</f>
        <v>תא זה יתעדכן עם מילוי תקופת הדיווח</v>
      </c>
      <c r="E115" s="127" t="str">
        <f>IF(D216&gt;0,D216,"תא זה יתעדכן עם מילוי נתוני תקופת הדיווח")</f>
        <v>תא זה יתעדכן עם מילוי נתוני תקופת הדיווח</v>
      </c>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66"/>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row>
    <row r="116" spans="1:156" s="14" customFormat="1">
      <c r="A116" s="66"/>
      <c r="B116" s="72"/>
      <c r="C116" s="71"/>
      <c r="D116" s="71" t="s">
        <v>124</v>
      </c>
      <c r="E116" s="127">
        <f>SUM(E113:E115)</f>
        <v>0</v>
      </c>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66"/>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c r="CS116" s="57"/>
      <c r="CT116" s="57"/>
      <c r="CU116" s="57"/>
      <c r="CV116" s="57"/>
      <c r="CW116" s="57"/>
      <c r="CX116" s="57"/>
      <c r="CY116" s="57"/>
      <c r="CZ116" s="57"/>
      <c r="DA116" s="57"/>
      <c r="DB116" s="57"/>
      <c r="DC116" s="57"/>
      <c r="DD116" s="57"/>
      <c r="DE116" s="57"/>
      <c r="DF116" s="57"/>
      <c r="DG116" s="57"/>
      <c r="DH116" s="57"/>
      <c r="DI116" s="57"/>
      <c r="DJ116" s="57"/>
      <c r="DK116" s="57"/>
      <c r="DL116" s="57"/>
      <c r="DM116" s="57"/>
      <c r="DN116" s="57"/>
      <c r="DO116" s="57"/>
      <c r="DP116" s="57"/>
      <c r="DQ116" s="57"/>
      <c r="DR116" s="57"/>
      <c r="DS116" s="57"/>
      <c r="DT116" s="57"/>
      <c r="DU116" s="57"/>
      <c r="DV116" s="57"/>
      <c r="DW116" s="57"/>
      <c r="DX116" s="57"/>
      <c r="DY116" s="57"/>
      <c r="DZ116" s="57"/>
      <c r="EA116" s="57"/>
      <c r="EB116" s="57"/>
      <c r="EC116" s="57"/>
      <c r="ED116" s="57"/>
      <c r="EE116" s="57"/>
      <c r="EF116" s="57"/>
      <c r="EG116" s="57"/>
      <c r="EH116" s="57"/>
      <c r="EI116" s="57"/>
      <c r="EJ116" s="57"/>
      <c r="EK116" s="57"/>
      <c r="EL116" s="57"/>
      <c r="EM116" s="57"/>
      <c r="EN116" s="57"/>
      <c r="EO116" s="57"/>
      <c r="EP116" s="57"/>
      <c r="EQ116" s="57"/>
      <c r="ER116" s="57"/>
      <c r="ES116" s="57"/>
      <c r="ET116" s="57"/>
      <c r="EU116" s="57"/>
      <c r="EV116" s="57"/>
      <c r="EW116" s="57"/>
      <c r="EX116" s="57"/>
      <c r="EY116" s="57"/>
      <c r="EZ116" s="57"/>
    </row>
    <row r="117" spans="1:156" s="14" customFormat="1">
      <c r="A117" s="63"/>
      <c r="B117" s="2"/>
      <c r="C117" s="2"/>
      <c r="D117" s="5"/>
      <c r="E117" s="2"/>
      <c r="F117" s="2"/>
      <c r="G117" s="2"/>
      <c r="H117" s="5"/>
      <c r="I117" s="2"/>
      <c r="J117" s="2"/>
      <c r="K117" s="5"/>
      <c r="L117" s="2"/>
      <c r="M117" s="2"/>
      <c r="N117" s="2"/>
      <c r="O117" s="5"/>
      <c r="P117" s="2"/>
      <c r="Q117" s="2"/>
      <c r="R117" s="5"/>
      <c r="S117" s="2"/>
      <c r="T117" s="2"/>
      <c r="U117" s="2"/>
      <c r="V117" s="5"/>
      <c r="W117" s="2"/>
      <c r="X117" s="2"/>
      <c r="Y117" s="5"/>
      <c r="Z117" s="2"/>
      <c r="AA117" s="2"/>
      <c r="AB117" s="2"/>
      <c r="AC117" s="5"/>
      <c r="AD117" s="2"/>
      <c r="AE117" s="2"/>
      <c r="AF117" s="5"/>
      <c r="AG117" s="2"/>
      <c r="AH117" s="2"/>
      <c r="AI117" s="2"/>
      <c r="AJ117" s="5"/>
      <c r="AK117" s="2"/>
      <c r="AL117" s="2"/>
      <c r="AM117" s="5"/>
      <c r="AN117" s="2"/>
      <c r="AO117" s="2"/>
      <c r="AP117" s="2"/>
      <c r="AQ117" s="5"/>
      <c r="AR117" s="2"/>
      <c r="AS117" s="2"/>
      <c r="AT117" s="5"/>
      <c r="AU117" s="2"/>
      <c r="AV117" s="2"/>
      <c r="AW117" s="2"/>
      <c r="AX117" s="5"/>
      <c r="AY117" s="2"/>
      <c r="AZ117" s="2"/>
      <c r="BA117" s="5"/>
      <c r="BB117" s="2"/>
      <c r="BC117" s="2"/>
      <c r="BD117" s="2"/>
      <c r="BE117" s="5"/>
      <c r="BF117" s="2"/>
      <c r="BG117" s="2"/>
      <c r="BH117" s="5"/>
      <c r="BI117" s="2"/>
      <c r="BJ117" s="2"/>
      <c r="BK117" s="2"/>
      <c r="BL117" s="5"/>
      <c r="BM117" s="2"/>
      <c r="BN117" s="2"/>
      <c r="BO117" s="5"/>
      <c r="BP117" s="2"/>
      <c r="BQ117" s="2"/>
      <c r="BR117" s="2"/>
      <c r="BS117" s="5"/>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row>
    <row r="118" spans="1:156" s="14" customFormat="1" ht="18">
      <c r="A118" s="129"/>
      <c r="B118" s="74" t="s">
        <v>308</v>
      </c>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c r="BE118" s="73"/>
      <c r="BF118" s="73"/>
      <c r="BG118" s="73"/>
      <c r="BH118" s="73"/>
      <c r="BI118" s="73"/>
      <c r="BJ118" s="73"/>
      <c r="BK118" s="73"/>
      <c r="BL118" s="73"/>
      <c r="BM118" s="73"/>
      <c r="BN118" s="73"/>
      <c r="BO118" s="73"/>
      <c r="BP118" s="73"/>
      <c r="BQ118" s="73"/>
      <c r="BR118" s="73"/>
      <c r="BS118" s="73"/>
      <c r="BT118" s="73"/>
      <c r="BU118" s="73"/>
      <c r="BV118" s="73"/>
      <c r="BW118" s="73"/>
      <c r="BX118" s="73"/>
      <c r="BY118" s="73"/>
      <c r="BZ118" s="73"/>
      <c r="CA118" s="73"/>
      <c r="CB118" s="73"/>
      <c r="CC118" s="73"/>
      <c r="CD118" s="73"/>
      <c r="CE118" s="73"/>
      <c r="CF118" s="73"/>
      <c r="CG118" s="73"/>
      <c r="CH118" s="73"/>
      <c r="CI118" s="73"/>
      <c r="CJ118" s="73"/>
      <c r="CK118" s="73"/>
      <c r="CL118" s="73"/>
    </row>
    <row r="119" spans="1:156" s="14" customFormat="1">
      <c r="A119" s="66"/>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c r="CF119" s="57"/>
      <c r="CG119" s="57"/>
      <c r="CH119" s="57"/>
      <c r="CI119" s="57"/>
      <c r="CJ119" s="57"/>
      <c r="CK119" s="57"/>
      <c r="CL119" s="57"/>
    </row>
    <row r="120" spans="1:156" s="94" customFormat="1" ht="27.75">
      <c r="A120" s="165">
        <v>7.7</v>
      </c>
      <c r="B120" s="75" t="s">
        <v>129</v>
      </c>
      <c r="C120" s="90"/>
      <c r="D120" s="91"/>
      <c r="E120" s="92"/>
      <c r="F120" s="90"/>
      <c r="G120" s="90"/>
      <c r="H120" s="90"/>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c r="BA120" s="93"/>
      <c r="BB120" s="93"/>
      <c r="BC120" s="93"/>
      <c r="BD120" s="93"/>
      <c r="BE120" s="93"/>
      <c r="BF120" s="93"/>
      <c r="BG120" s="93"/>
      <c r="BH120" s="93"/>
      <c r="BI120" s="93"/>
      <c r="BJ120" s="93"/>
      <c r="BK120" s="93"/>
      <c r="BL120" s="93"/>
      <c r="BM120" s="93"/>
      <c r="BN120" s="93"/>
      <c r="BO120" s="93"/>
      <c r="BP120" s="93"/>
      <c r="BQ120" s="93"/>
      <c r="BR120" s="93"/>
      <c r="BS120" s="93"/>
      <c r="BT120" s="93"/>
      <c r="BU120" s="93"/>
      <c r="BV120" s="93"/>
      <c r="BW120" s="93"/>
      <c r="BX120" s="93"/>
      <c r="BY120" s="93"/>
      <c r="BZ120" s="90"/>
      <c r="CA120" s="90"/>
      <c r="CB120" s="90"/>
      <c r="CC120" s="90"/>
      <c r="CD120" s="90"/>
      <c r="CE120" s="90"/>
      <c r="CF120" s="90"/>
      <c r="CG120" s="90"/>
      <c r="CH120" s="90"/>
      <c r="CI120" s="90"/>
      <c r="CJ120" s="90"/>
      <c r="CK120" s="90"/>
      <c r="CL120" s="90"/>
    </row>
    <row r="121" spans="1:156" s="14" customFormat="1" ht="27.75">
      <c r="A121" s="166"/>
      <c r="B121" s="108"/>
      <c r="C121" s="57"/>
      <c r="D121" s="96"/>
      <c r="E121" s="2"/>
      <c r="F121" s="57"/>
      <c r="G121" s="57"/>
      <c r="H121" s="57"/>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57"/>
      <c r="CA121" s="57"/>
      <c r="CB121" s="57"/>
      <c r="CC121" s="57"/>
      <c r="CD121" s="57"/>
      <c r="CE121" s="57"/>
      <c r="CF121" s="57"/>
      <c r="CG121" s="57"/>
      <c r="CH121" s="57"/>
      <c r="CI121" s="57"/>
      <c r="CJ121" s="57"/>
      <c r="CK121" s="57"/>
      <c r="CL121" s="57"/>
    </row>
    <row r="122" spans="1:156" s="14" customFormat="1" ht="15">
      <c r="A122" s="66"/>
      <c r="B122" s="76" t="s">
        <v>130</v>
      </c>
      <c r="C122" s="62"/>
      <c r="D122" s="77" t="s">
        <v>37</v>
      </c>
      <c r="E122" s="77" t="s">
        <v>38</v>
      </c>
      <c r="F122" s="5" t="s">
        <v>112</v>
      </c>
      <c r="G122" s="5"/>
      <c r="H122" s="57"/>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57"/>
      <c r="CA122" s="57"/>
      <c r="CB122" s="57"/>
      <c r="CC122" s="57"/>
      <c r="CD122" s="57"/>
      <c r="CE122" s="57"/>
      <c r="CF122" s="57"/>
      <c r="CG122" s="57"/>
      <c r="CH122" s="57"/>
      <c r="CI122" s="57"/>
      <c r="CJ122" s="57"/>
      <c r="CK122" s="57"/>
      <c r="CL122" s="57"/>
    </row>
    <row r="123" spans="1:156" s="14" customFormat="1" ht="28.5">
      <c r="A123" s="66"/>
      <c r="B123" s="79" t="s">
        <v>131</v>
      </c>
      <c r="C123" s="61" t="s">
        <v>118</v>
      </c>
      <c r="D123" s="65"/>
      <c r="E123" s="65"/>
      <c r="F123" s="65"/>
      <c r="G123" s="5"/>
      <c r="H123" s="57"/>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57"/>
      <c r="CA123" s="57"/>
      <c r="CB123" s="57"/>
      <c r="CC123" s="57"/>
      <c r="CD123" s="57"/>
      <c r="CE123" s="57"/>
      <c r="CF123" s="57"/>
      <c r="CG123" s="57"/>
      <c r="CH123" s="57"/>
      <c r="CI123" s="57"/>
      <c r="CJ123" s="57"/>
      <c r="CK123" s="57"/>
      <c r="CL123" s="57"/>
    </row>
    <row r="124" spans="1:156" s="14" customFormat="1">
      <c r="A124" s="66"/>
      <c r="B124" s="71"/>
      <c r="C124" s="80" t="s">
        <v>119</v>
      </c>
      <c r="D124" s="65"/>
      <c r="E124" s="65"/>
      <c r="F124" s="65"/>
      <c r="G124" s="5"/>
      <c r="H124" s="57"/>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57"/>
      <c r="CA124" s="57"/>
      <c r="CB124" s="57"/>
      <c r="CC124" s="57"/>
      <c r="CD124" s="57"/>
      <c r="CE124" s="57"/>
      <c r="CF124" s="57"/>
      <c r="CG124" s="57"/>
      <c r="CH124" s="57"/>
      <c r="CI124" s="57"/>
      <c r="CJ124" s="57"/>
      <c r="CK124" s="57"/>
      <c r="CL124" s="57"/>
    </row>
    <row r="125" spans="1:156" s="14" customFormat="1" ht="15">
      <c r="A125" s="66"/>
      <c r="B125" s="81" t="s">
        <v>132</v>
      </c>
      <c r="C125" s="82"/>
      <c r="D125" s="83" t="s">
        <v>133</v>
      </c>
      <c r="E125" s="83" t="s">
        <v>134</v>
      </c>
      <c r="F125" s="83" t="s">
        <v>135</v>
      </c>
      <c r="G125" s="84" t="s">
        <v>136</v>
      </c>
      <c r="H125" s="57"/>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57"/>
      <c r="CA125" s="57"/>
      <c r="CB125" s="57"/>
      <c r="CC125" s="57"/>
      <c r="CD125" s="57"/>
      <c r="CE125" s="57"/>
      <c r="CF125" s="57"/>
      <c r="CG125" s="57"/>
      <c r="CH125" s="57"/>
      <c r="CI125" s="57"/>
      <c r="CJ125" s="57"/>
      <c r="CK125" s="57"/>
      <c r="CL125" s="57"/>
    </row>
    <row r="126" spans="1:156" s="14" customFormat="1" ht="42.75">
      <c r="A126" s="66"/>
      <c r="B126" s="5"/>
      <c r="C126" s="85" t="s">
        <v>137</v>
      </c>
      <c r="D126" s="65"/>
      <c r="E126" s="65"/>
      <c r="F126" s="65"/>
      <c r="G126" s="65"/>
      <c r="H126" s="57"/>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57"/>
      <c r="CA126" s="57"/>
      <c r="CB126" s="57"/>
      <c r="CC126" s="57"/>
      <c r="CD126" s="57"/>
      <c r="CE126" s="57"/>
      <c r="CF126" s="57"/>
      <c r="CG126" s="57"/>
      <c r="CH126" s="57"/>
      <c r="CI126" s="57"/>
      <c r="CJ126" s="57"/>
      <c r="CK126" s="57"/>
      <c r="CL126" s="57"/>
    </row>
    <row r="127" spans="1:156" s="14" customFormat="1">
      <c r="A127" s="66"/>
      <c r="B127" s="4"/>
      <c r="C127" s="86"/>
      <c r="D127" s="65"/>
      <c r="E127" s="65"/>
      <c r="F127" s="65"/>
      <c r="G127" s="65"/>
      <c r="H127" s="57"/>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57"/>
      <c r="CA127" s="57"/>
      <c r="CB127" s="57"/>
      <c r="CC127" s="57"/>
      <c r="CD127" s="57"/>
      <c r="CE127" s="57"/>
      <c r="CF127" s="57"/>
      <c r="CG127" s="57"/>
      <c r="CH127" s="57"/>
      <c r="CI127" s="57"/>
      <c r="CJ127" s="57"/>
      <c r="CK127" s="57"/>
      <c r="CL127" s="57"/>
    </row>
    <row r="128" spans="1:156" s="14" customFormat="1">
      <c r="A128" s="66"/>
      <c r="B128" s="71"/>
      <c r="C128" s="2"/>
      <c r="D128" s="2"/>
      <c r="E128" s="5"/>
      <c r="F128" s="5"/>
      <c r="G128" s="5"/>
      <c r="H128" s="57"/>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row>
    <row r="129" spans="1:77" s="16" customFormat="1" ht="15">
      <c r="A129" s="63"/>
      <c r="B129" s="76" t="s">
        <v>138</v>
      </c>
      <c r="C129" s="2"/>
      <c r="D129" s="2"/>
      <c r="E129" s="5"/>
      <c r="F129" s="5"/>
      <c r="G129" s="5"/>
      <c r="H129" s="57"/>
      <c r="I129" s="67"/>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c r="AN129" s="67"/>
      <c r="AO129" s="67"/>
      <c r="AP129" s="67"/>
      <c r="AQ129" s="67"/>
      <c r="AR129" s="67"/>
      <c r="AS129" s="67"/>
      <c r="AT129" s="67"/>
      <c r="AU129" s="67"/>
      <c r="AV129" s="67"/>
      <c r="AW129" s="67"/>
      <c r="AX129" s="67"/>
      <c r="AY129" s="67"/>
      <c r="AZ129" s="67"/>
      <c r="BA129" s="67"/>
      <c r="BB129" s="67"/>
      <c r="BC129" s="67"/>
      <c r="BD129" s="67"/>
      <c r="BE129" s="67"/>
      <c r="BF129" s="67"/>
      <c r="BG129" s="67"/>
      <c r="BH129" s="67"/>
      <c r="BI129" s="67"/>
      <c r="BJ129" s="67"/>
      <c r="BK129" s="67"/>
      <c r="BL129" s="67"/>
      <c r="BM129" s="67"/>
      <c r="BN129" s="67"/>
      <c r="BO129" s="67"/>
      <c r="BP129" s="67"/>
      <c r="BQ129" s="67"/>
      <c r="BR129" s="67"/>
      <c r="BS129" s="67"/>
      <c r="BT129" s="67"/>
      <c r="BU129" s="67"/>
      <c r="BV129" s="67"/>
      <c r="BW129" s="67"/>
      <c r="BX129" s="67"/>
      <c r="BY129" s="67"/>
    </row>
    <row r="130" spans="1:77" s="14" customFormat="1">
      <c r="A130" s="66"/>
      <c r="B130" s="71"/>
      <c r="C130" s="2"/>
      <c r="D130" s="2"/>
      <c r="E130" s="5"/>
      <c r="F130" s="5"/>
      <c r="G130" s="5"/>
      <c r="H130" s="57"/>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row>
    <row r="131" spans="1:77" s="14" customFormat="1">
      <c r="A131" s="66"/>
      <c r="B131" s="109" t="s">
        <v>252</v>
      </c>
      <c r="C131" s="2"/>
      <c r="D131" s="2"/>
      <c r="E131" s="5"/>
      <c r="F131" s="5"/>
      <c r="G131" s="5"/>
      <c r="H131" s="57"/>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row>
    <row r="132" spans="1:77" ht="42.75">
      <c r="B132" s="140" t="s">
        <v>270</v>
      </c>
      <c r="C132" s="99" t="s">
        <v>152</v>
      </c>
      <c r="D132" s="152" t="s">
        <v>220</v>
      </c>
      <c r="E132" s="100" t="s">
        <v>2152</v>
      </c>
    </row>
    <row r="133" spans="1:77">
      <c r="B133" s="16"/>
      <c r="C133" s="102">
        <v>1</v>
      </c>
      <c r="D133" s="103"/>
      <c r="E133" s="41"/>
    </row>
    <row r="134" spans="1:77">
      <c r="C134" s="104">
        <v>2</v>
      </c>
      <c r="D134" s="103"/>
      <c r="E134" s="41"/>
    </row>
    <row r="135" spans="1:77">
      <c r="C135" s="104">
        <v>3</v>
      </c>
      <c r="D135" s="103"/>
      <c r="E135" s="41"/>
    </row>
    <row r="136" spans="1:77">
      <c r="C136" s="104">
        <v>4</v>
      </c>
      <c r="D136" s="103"/>
      <c r="E136" s="41"/>
    </row>
    <row r="137" spans="1:77">
      <c r="C137" s="104">
        <v>5</v>
      </c>
      <c r="D137" s="103"/>
      <c r="E137" s="41"/>
    </row>
    <row r="138" spans="1:77">
      <c r="C138" s="104">
        <v>6</v>
      </c>
      <c r="D138" s="103"/>
      <c r="E138" s="41"/>
    </row>
    <row r="139" spans="1:77">
      <c r="C139" s="104">
        <v>7</v>
      </c>
      <c r="D139" s="103"/>
      <c r="E139" s="41"/>
    </row>
    <row r="140" spans="1:77">
      <c r="C140" s="104">
        <v>8</v>
      </c>
      <c r="D140" s="103"/>
      <c r="E140" s="41"/>
    </row>
    <row r="141" spans="1:77">
      <c r="C141" s="104">
        <v>9</v>
      </c>
      <c r="D141" s="103"/>
      <c r="E141" s="41"/>
      <c r="F141" s="124"/>
    </row>
    <row r="142" spans="1:77">
      <c r="C142" s="105">
        <v>10</v>
      </c>
      <c r="D142" s="103"/>
      <c r="E142" s="41"/>
    </row>
    <row r="143" spans="1:77">
      <c r="C143" s="773" t="s">
        <v>157</v>
      </c>
      <c r="D143" s="774"/>
      <c r="E143" s="154">
        <f>SUM(E133:E142)</f>
        <v>0</v>
      </c>
    </row>
    <row r="144" spans="1:77">
      <c r="A144" s="51"/>
    </row>
    <row r="145" spans="1:78" s="16" customFormat="1" ht="18.75" thickBot="1">
      <c r="A145" s="18"/>
      <c r="C145" s="110"/>
      <c r="D145" s="110"/>
      <c r="E145" s="110"/>
      <c r="F145" s="111"/>
      <c r="G145" s="111"/>
      <c r="H145" s="112"/>
      <c r="I145" s="2"/>
      <c r="J145" s="67"/>
      <c r="K145" s="6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c r="AP145" s="67"/>
      <c r="AQ145" s="67"/>
      <c r="AR145" s="67"/>
      <c r="AS145" s="67"/>
      <c r="AT145" s="67"/>
      <c r="AU145" s="67"/>
      <c r="AV145" s="67"/>
      <c r="AW145" s="67"/>
      <c r="AX145" s="67"/>
      <c r="AY145" s="67"/>
      <c r="AZ145" s="67"/>
      <c r="BA145" s="67"/>
      <c r="BB145" s="67"/>
      <c r="BC145" s="67"/>
      <c r="BD145" s="67"/>
      <c r="BE145" s="67"/>
      <c r="BF145" s="67"/>
      <c r="BG145" s="67"/>
      <c r="BH145" s="67"/>
      <c r="BI145" s="67"/>
      <c r="BJ145" s="67"/>
      <c r="BK145" s="67"/>
      <c r="BL145" s="67"/>
      <c r="BM145" s="67"/>
      <c r="BN145" s="67"/>
      <c r="BO145" s="67"/>
      <c r="BP145" s="67"/>
      <c r="BQ145" s="67"/>
      <c r="BR145" s="67"/>
      <c r="BS145" s="67"/>
      <c r="BT145" s="67"/>
      <c r="BU145" s="67"/>
      <c r="BV145" s="67"/>
      <c r="BW145" s="67"/>
      <c r="BX145" s="67"/>
      <c r="BY145" s="67"/>
      <c r="BZ145" s="67"/>
    </row>
    <row r="146" spans="1:78" s="16" customFormat="1" ht="15">
      <c r="A146" s="18"/>
      <c r="B146" s="6" t="s">
        <v>139</v>
      </c>
      <c r="C146" s="113"/>
      <c r="D146" s="114" t="s">
        <v>140</v>
      </c>
      <c r="E146" s="115" t="s">
        <v>141</v>
      </c>
      <c r="F146" s="116" t="s">
        <v>142</v>
      </c>
      <c r="G146" s="117" t="s">
        <v>143</v>
      </c>
      <c r="I146" s="772"/>
      <c r="J146" s="67"/>
      <c r="K146" s="6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c r="AN146" s="67"/>
      <c r="AO146" s="67"/>
      <c r="AP146" s="67"/>
      <c r="AQ146" s="67"/>
      <c r="AR146" s="67"/>
      <c r="AS146" s="67"/>
      <c r="AT146" s="67"/>
      <c r="AU146" s="67"/>
      <c r="AV146" s="67"/>
      <c r="AW146" s="67"/>
      <c r="AX146" s="67"/>
      <c r="AY146" s="67"/>
      <c r="AZ146" s="67"/>
      <c r="BA146" s="67"/>
      <c r="BB146" s="67"/>
      <c r="BC146" s="67"/>
      <c r="BD146" s="67"/>
      <c r="BE146" s="67"/>
      <c r="BF146" s="67"/>
      <c r="BG146" s="67"/>
      <c r="BH146" s="67"/>
      <c r="BI146" s="67"/>
      <c r="BJ146" s="67"/>
      <c r="BK146" s="67"/>
      <c r="BL146" s="67"/>
      <c r="BM146" s="67"/>
      <c r="BN146" s="67"/>
      <c r="BO146" s="67"/>
      <c r="BP146" s="67"/>
      <c r="BQ146" s="67"/>
      <c r="BR146" s="67"/>
      <c r="BS146" s="67"/>
      <c r="BT146" s="67"/>
      <c r="BU146" s="67"/>
      <c r="BV146" s="67"/>
      <c r="BW146" s="67"/>
      <c r="BX146" s="67"/>
      <c r="BY146" s="67"/>
      <c r="BZ146" s="67"/>
    </row>
    <row r="147" spans="1:78" s="16" customFormat="1" ht="72" thickBot="1">
      <c r="A147" s="18"/>
      <c r="C147" s="131" t="s">
        <v>146</v>
      </c>
      <c r="D147" s="118">
        <f>IF(E143=0,0,E143*tCO2e_KWhחשמל)</f>
        <v>0</v>
      </c>
      <c r="E147" s="167">
        <f>IF(E143&gt;0,$C$51,0)</f>
        <v>0</v>
      </c>
      <c r="F147" s="168">
        <f>IF(E147=0,0,-1*(1-D147/E147))</f>
        <v>0</v>
      </c>
      <c r="G147" s="119"/>
      <c r="H147" s="141" t="s">
        <v>144</v>
      </c>
      <c r="I147" s="772"/>
      <c r="J147" s="67"/>
      <c r="K147" s="6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7"/>
      <c r="AN147" s="67"/>
      <c r="AO147" s="67"/>
      <c r="AP147" s="67"/>
      <c r="AQ147" s="67"/>
      <c r="AR147" s="67"/>
      <c r="AS147" s="67"/>
      <c r="AT147" s="67"/>
      <c r="AU147" s="67"/>
      <c r="AV147" s="67"/>
      <c r="AW147" s="67"/>
      <c r="AX147" s="67"/>
      <c r="AY147" s="67"/>
      <c r="AZ147" s="67"/>
      <c r="BA147" s="67"/>
      <c r="BB147" s="67"/>
      <c r="BC147" s="67"/>
      <c r="BD147" s="67"/>
      <c r="BE147" s="67"/>
      <c r="BF147" s="67"/>
      <c r="BG147" s="67"/>
      <c r="BH147" s="67"/>
      <c r="BI147" s="67"/>
      <c r="BJ147" s="67"/>
      <c r="BK147" s="67"/>
      <c r="BL147" s="67"/>
      <c r="BM147" s="67"/>
      <c r="BN147" s="67"/>
      <c r="BO147" s="67"/>
      <c r="BP147" s="67"/>
      <c r="BQ147" s="67"/>
      <c r="BR147" s="67"/>
      <c r="BS147" s="67"/>
      <c r="BT147" s="67"/>
      <c r="BU147" s="67"/>
      <c r="BV147" s="67"/>
      <c r="BW147" s="67"/>
      <c r="BX147" s="67"/>
      <c r="BY147" s="67"/>
      <c r="BZ147" s="67"/>
    </row>
    <row r="148" spans="1:78" s="16" customFormat="1" ht="15.75" thickBot="1">
      <c r="A148" s="18"/>
      <c r="B148" s="71"/>
      <c r="C148" s="3"/>
      <c r="D148" s="88"/>
      <c r="E148" s="5"/>
      <c r="F148" s="89"/>
      <c r="G148" s="2"/>
      <c r="H148" s="2"/>
      <c r="I148" s="67"/>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c r="AN148" s="67"/>
      <c r="AO148" s="67"/>
      <c r="AP148" s="67"/>
      <c r="AQ148" s="67"/>
      <c r="AR148" s="67"/>
      <c r="AS148" s="67"/>
      <c r="AT148" s="67"/>
      <c r="AU148" s="67"/>
      <c r="AV148" s="67"/>
      <c r="AW148" s="67"/>
      <c r="AX148" s="67"/>
      <c r="AY148" s="67"/>
      <c r="AZ148" s="67"/>
      <c r="BA148" s="67"/>
      <c r="BB148" s="67"/>
      <c r="BC148" s="67"/>
      <c r="BD148" s="67"/>
      <c r="BE148" s="67"/>
      <c r="BF148" s="67"/>
      <c r="BG148" s="67"/>
      <c r="BH148" s="67"/>
      <c r="BI148" s="67"/>
      <c r="BJ148" s="67"/>
      <c r="BK148" s="67"/>
      <c r="BL148" s="67"/>
      <c r="BM148" s="67"/>
      <c r="BN148" s="67"/>
      <c r="BO148" s="67"/>
      <c r="BP148" s="67"/>
      <c r="BQ148" s="67"/>
      <c r="BR148" s="67"/>
      <c r="BS148" s="67"/>
      <c r="BT148" s="67"/>
      <c r="BU148" s="67"/>
      <c r="BV148" s="67"/>
      <c r="BW148" s="67"/>
      <c r="BX148" s="67"/>
      <c r="BY148" s="67"/>
    </row>
    <row r="149" spans="1:78" s="16" customFormat="1" ht="15">
      <c r="A149" s="18"/>
      <c r="B149" s="7" t="s">
        <v>151</v>
      </c>
      <c r="C149" s="120"/>
      <c r="D149" s="121" t="s">
        <v>140</v>
      </c>
      <c r="E149" s="122" t="s">
        <v>141</v>
      </c>
      <c r="F149" s="121" t="s">
        <v>142</v>
      </c>
      <c r="G149" s="123" t="s">
        <v>143</v>
      </c>
      <c r="I149" s="67"/>
      <c r="J149" s="67"/>
      <c r="K149" s="67"/>
      <c r="L149" s="67"/>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c r="AK149" s="67"/>
      <c r="AL149" s="67"/>
      <c r="AM149" s="67"/>
      <c r="AN149" s="67"/>
      <c r="AO149" s="67"/>
      <c r="AP149" s="67"/>
      <c r="AQ149" s="67"/>
      <c r="AR149" s="67"/>
      <c r="AS149" s="67"/>
      <c r="AT149" s="67"/>
      <c r="AU149" s="67"/>
      <c r="AV149" s="67"/>
      <c r="AW149" s="67"/>
      <c r="AX149" s="67"/>
      <c r="AY149" s="67"/>
      <c r="AZ149" s="67"/>
      <c r="BA149" s="67"/>
      <c r="BB149" s="67"/>
      <c r="BC149" s="67"/>
      <c r="BD149" s="67"/>
      <c r="BE149" s="67"/>
      <c r="BF149" s="67"/>
      <c r="BG149" s="67"/>
      <c r="BH149" s="67"/>
      <c r="BI149" s="67"/>
      <c r="BJ149" s="67"/>
      <c r="BK149" s="67"/>
      <c r="BL149" s="67"/>
      <c r="BM149" s="67"/>
      <c r="BN149" s="67"/>
      <c r="BO149" s="67"/>
      <c r="BP149" s="67"/>
      <c r="BQ149" s="67"/>
      <c r="BR149" s="67"/>
      <c r="BS149" s="67"/>
      <c r="BT149" s="67"/>
      <c r="BU149" s="67"/>
      <c r="BV149" s="67"/>
      <c r="BW149" s="67"/>
      <c r="BX149" s="67"/>
    </row>
    <row r="150" spans="1:78" s="16" customFormat="1" ht="72" thickBot="1">
      <c r="A150" s="18"/>
      <c r="B150" s="71"/>
      <c r="C150" s="87" t="s">
        <v>207</v>
      </c>
      <c r="D150" s="118">
        <f>IF(E143=0,0,E143)</f>
        <v>0</v>
      </c>
      <c r="E150" s="118">
        <f>IF(E143&gt;0,$E$51,0)</f>
        <v>0</v>
      </c>
      <c r="F150" s="168">
        <f>IF(E150=0,0,-1*(1-D150/E150))</f>
        <v>0</v>
      </c>
      <c r="G150" s="119"/>
      <c r="H150" s="169" t="s">
        <v>144</v>
      </c>
      <c r="I150" s="67"/>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c r="AN150" s="67"/>
      <c r="AO150" s="67"/>
      <c r="AP150" s="67"/>
      <c r="AQ150" s="67"/>
      <c r="AR150" s="67"/>
      <c r="AS150" s="67"/>
      <c r="AT150" s="67"/>
      <c r="AU150" s="67"/>
      <c r="AV150" s="67"/>
      <c r="AW150" s="67"/>
      <c r="AX150" s="67"/>
      <c r="AY150" s="67"/>
      <c r="AZ150" s="67"/>
      <c r="BA150" s="67"/>
      <c r="BB150" s="67"/>
      <c r="BC150" s="67"/>
      <c r="BD150" s="67"/>
      <c r="BE150" s="67"/>
      <c r="BF150" s="67"/>
      <c r="BG150" s="67"/>
      <c r="BH150" s="67"/>
      <c r="BI150" s="67"/>
      <c r="BJ150" s="67"/>
      <c r="BK150" s="67"/>
      <c r="BL150" s="67"/>
      <c r="BM150" s="67"/>
      <c r="BN150" s="67"/>
      <c r="BO150" s="67"/>
      <c r="BP150" s="67"/>
      <c r="BQ150" s="67"/>
      <c r="BR150" s="67"/>
      <c r="BS150" s="67"/>
      <c r="BT150" s="67"/>
      <c r="BU150" s="67"/>
      <c r="BV150" s="67"/>
      <c r="BW150" s="67"/>
      <c r="BX150" s="67"/>
    </row>
    <row r="151" spans="1:78" s="18" customFormat="1"/>
    <row r="152" spans="1:78" s="16" customFormat="1" ht="15">
      <c r="A152" s="18"/>
      <c r="B152" s="71"/>
      <c r="C152" s="3"/>
      <c r="D152" s="88"/>
      <c r="E152" s="5"/>
      <c r="F152" s="2"/>
      <c r="G152" s="2"/>
      <c r="H152" s="2"/>
      <c r="I152" s="67"/>
      <c r="J152" s="67"/>
      <c r="K152" s="67"/>
      <c r="L152" s="67"/>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c r="AK152" s="67"/>
      <c r="AL152" s="67"/>
      <c r="AM152" s="67"/>
      <c r="AN152" s="67"/>
      <c r="AO152" s="67"/>
      <c r="AP152" s="67"/>
      <c r="AQ152" s="67"/>
      <c r="AR152" s="67"/>
      <c r="AS152" s="67"/>
      <c r="AT152" s="67"/>
      <c r="AU152" s="67"/>
      <c r="AV152" s="67"/>
      <c r="AW152" s="67"/>
      <c r="AX152" s="67"/>
      <c r="AY152" s="67"/>
      <c r="AZ152" s="67"/>
      <c r="BA152" s="67"/>
      <c r="BB152" s="67"/>
      <c r="BC152" s="67"/>
      <c r="BD152" s="67"/>
      <c r="BE152" s="67"/>
      <c r="BF152" s="67"/>
      <c r="BG152" s="67"/>
      <c r="BH152" s="67"/>
      <c r="BI152" s="67"/>
      <c r="BJ152" s="67"/>
      <c r="BK152" s="67"/>
      <c r="BL152" s="67"/>
      <c r="BM152" s="67"/>
      <c r="BN152" s="67"/>
      <c r="BO152" s="67"/>
      <c r="BP152" s="67"/>
      <c r="BQ152" s="67"/>
      <c r="BR152" s="67"/>
      <c r="BS152" s="67"/>
      <c r="BT152" s="67"/>
      <c r="BU152" s="67"/>
      <c r="BV152" s="67"/>
      <c r="BW152" s="67"/>
      <c r="BX152" s="67"/>
      <c r="BY152" s="67"/>
    </row>
    <row r="153" spans="1:78" s="94" customFormat="1" ht="27.75">
      <c r="A153" s="130">
        <v>7.8</v>
      </c>
      <c r="B153" s="142" t="s">
        <v>149</v>
      </c>
      <c r="C153" s="90"/>
      <c r="D153" s="91"/>
      <c r="E153" s="92"/>
      <c r="F153" s="90"/>
      <c r="G153" s="90"/>
      <c r="H153" s="90"/>
      <c r="I153" s="93"/>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93"/>
      <c r="AX153" s="93"/>
      <c r="AY153" s="93"/>
      <c r="AZ153" s="93"/>
      <c r="BA153" s="93"/>
      <c r="BB153" s="93"/>
      <c r="BC153" s="93"/>
      <c r="BD153" s="93"/>
      <c r="BE153" s="93"/>
      <c r="BF153" s="93"/>
      <c r="BG153" s="93"/>
      <c r="BH153" s="93"/>
      <c r="BI153" s="93"/>
      <c r="BJ153" s="93"/>
      <c r="BK153" s="93"/>
      <c r="BL153" s="93"/>
      <c r="BM153" s="93"/>
      <c r="BN153" s="93"/>
      <c r="BO153" s="93"/>
      <c r="BP153" s="93"/>
      <c r="BQ153" s="93"/>
      <c r="BR153" s="93"/>
      <c r="BS153" s="93"/>
      <c r="BT153" s="93"/>
      <c r="BU153" s="93"/>
      <c r="BV153" s="93"/>
      <c r="BW153" s="93"/>
      <c r="BX153" s="93"/>
      <c r="BY153" s="93"/>
    </row>
    <row r="154" spans="1:78" s="14" customFormat="1" ht="15">
      <c r="A154" s="66"/>
      <c r="B154" s="95"/>
      <c r="C154" s="57"/>
      <c r="D154" s="96"/>
      <c r="E154" s="2"/>
      <c r="F154" s="57"/>
      <c r="G154" s="57"/>
      <c r="H154" s="57"/>
      <c r="I154" s="78"/>
      <c r="J154" s="78"/>
      <c r="K154" s="78"/>
      <c r="L154" s="78"/>
      <c r="M154" s="78"/>
      <c r="N154" s="78"/>
      <c r="O154" s="78"/>
      <c r="P154" s="78"/>
      <c r="Q154" s="78"/>
      <c r="R154" s="78"/>
      <c r="S154" s="78"/>
      <c r="T154" s="78"/>
      <c r="U154" s="78"/>
      <c r="V154" s="78"/>
      <c r="W154" s="78"/>
      <c r="X154" s="78"/>
      <c r="Y154" s="78"/>
      <c r="Z154" s="78"/>
      <c r="AA154" s="78"/>
      <c r="AB154" s="78"/>
      <c r="AC154" s="78"/>
      <c r="AD154" s="78"/>
      <c r="AE154" s="78"/>
      <c r="AF154" s="78"/>
      <c r="AG154" s="78"/>
      <c r="AH154" s="78"/>
      <c r="AI154" s="78"/>
      <c r="AJ154" s="78"/>
      <c r="AK154" s="78"/>
      <c r="AL154" s="78"/>
      <c r="AM154" s="78"/>
      <c r="AN154" s="78"/>
      <c r="AO154" s="78"/>
      <c r="AP154" s="78"/>
      <c r="AQ154" s="78"/>
      <c r="AR154" s="78"/>
      <c r="AS154" s="78"/>
      <c r="AT154" s="78"/>
      <c r="AU154" s="78"/>
      <c r="AV154" s="78"/>
      <c r="AW154" s="78"/>
      <c r="AX154" s="78"/>
      <c r="AY154" s="78"/>
      <c r="AZ154" s="78"/>
      <c r="BA154" s="78"/>
      <c r="BB154" s="78"/>
      <c r="BC154" s="78"/>
      <c r="BD154" s="78"/>
      <c r="BE154" s="78"/>
      <c r="BF154" s="78"/>
      <c r="BG154" s="78"/>
      <c r="BH154" s="78"/>
      <c r="BI154" s="78"/>
      <c r="BJ154" s="78"/>
      <c r="BK154" s="78"/>
      <c r="BL154" s="78"/>
      <c r="BM154" s="78"/>
      <c r="BN154" s="78"/>
      <c r="BO154" s="78"/>
      <c r="BP154" s="78"/>
      <c r="BQ154" s="78"/>
      <c r="BR154" s="78"/>
      <c r="BS154" s="78"/>
      <c r="BT154" s="78"/>
      <c r="BU154" s="78"/>
      <c r="BV154" s="78"/>
      <c r="BW154" s="78"/>
      <c r="BX154" s="78"/>
      <c r="BY154" s="78"/>
    </row>
    <row r="155" spans="1:78" s="14" customFormat="1" ht="28.5">
      <c r="A155" s="66"/>
      <c r="B155" s="39" t="s">
        <v>163</v>
      </c>
      <c r="C155" s="54"/>
      <c r="D155" s="96"/>
      <c r="E155" s="2"/>
      <c r="F155" s="57"/>
      <c r="G155" s="57"/>
      <c r="H155" s="57"/>
      <c r="I155" s="78"/>
      <c r="J155" s="78"/>
      <c r="K155" s="78"/>
      <c r="L155" s="78"/>
      <c r="M155" s="78"/>
      <c r="N155" s="78"/>
      <c r="O155" s="78"/>
      <c r="P155" s="78"/>
      <c r="Q155" s="78"/>
      <c r="R155" s="78"/>
      <c r="S155" s="78"/>
      <c r="T155" s="78"/>
      <c r="U155" s="78"/>
      <c r="V155" s="78"/>
      <c r="W155" s="78"/>
      <c r="X155" s="78"/>
      <c r="Y155" s="78"/>
      <c r="Z155" s="78"/>
      <c r="AA155" s="78"/>
      <c r="AB155" s="78"/>
      <c r="AC155" s="78"/>
      <c r="AD155" s="78"/>
      <c r="AE155" s="78"/>
      <c r="AF155" s="78"/>
      <c r="AG155" s="78"/>
      <c r="AH155" s="78"/>
      <c r="AI155" s="78"/>
      <c r="AJ155" s="78"/>
      <c r="AK155" s="78"/>
      <c r="AL155" s="78"/>
      <c r="AM155" s="78"/>
      <c r="AN155" s="78"/>
      <c r="AO155" s="78"/>
      <c r="AP155" s="78"/>
      <c r="AQ155" s="78"/>
      <c r="AR155" s="78"/>
      <c r="AS155" s="78"/>
      <c r="AT155" s="78"/>
      <c r="AU155" s="78"/>
      <c r="AV155" s="78"/>
      <c r="AW155" s="78"/>
      <c r="AX155" s="78"/>
      <c r="AY155" s="78"/>
      <c r="AZ155" s="78"/>
      <c r="BA155" s="78"/>
      <c r="BB155" s="78"/>
      <c r="BC155" s="78"/>
      <c r="BD155" s="78"/>
      <c r="BE155" s="78"/>
      <c r="BF155" s="78"/>
      <c r="BG155" s="78"/>
      <c r="BH155" s="78"/>
      <c r="BI155" s="78"/>
      <c r="BJ155" s="78"/>
      <c r="BK155" s="78"/>
      <c r="BL155" s="78"/>
      <c r="BM155" s="78"/>
      <c r="BN155" s="78"/>
      <c r="BO155" s="78"/>
      <c r="BP155" s="78"/>
      <c r="BQ155" s="78"/>
      <c r="BR155" s="78"/>
      <c r="BS155" s="78"/>
      <c r="BT155" s="78"/>
      <c r="BU155" s="78"/>
      <c r="BV155" s="78"/>
      <c r="BW155" s="78"/>
      <c r="BX155" s="78"/>
      <c r="BY155" s="78"/>
    </row>
    <row r="156" spans="1:78" s="14" customFormat="1" ht="15">
      <c r="A156" s="66"/>
      <c r="B156" s="39"/>
      <c r="C156" s="96"/>
      <c r="D156" s="96"/>
      <c r="E156" s="2"/>
      <c r="F156" s="57"/>
      <c r="G156" s="57"/>
      <c r="H156" s="57"/>
      <c r="I156" s="78"/>
      <c r="J156" s="78"/>
      <c r="K156" s="78"/>
      <c r="L156" s="78"/>
      <c r="M156" s="78"/>
      <c r="N156" s="78"/>
      <c r="O156" s="78"/>
      <c r="P156" s="78"/>
      <c r="Q156" s="78"/>
      <c r="R156" s="78"/>
      <c r="S156" s="78"/>
      <c r="T156" s="78"/>
      <c r="U156" s="78"/>
      <c r="V156" s="78"/>
      <c r="W156" s="78"/>
      <c r="X156" s="78"/>
      <c r="Y156" s="78"/>
      <c r="Z156" s="78"/>
      <c r="AA156" s="78"/>
      <c r="AB156" s="78"/>
      <c r="AC156" s="78"/>
      <c r="AD156" s="78"/>
      <c r="AE156" s="78"/>
      <c r="AF156" s="78"/>
      <c r="AG156" s="78"/>
      <c r="AH156" s="78"/>
      <c r="AI156" s="78"/>
      <c r="AJ156" s="78"/>
      <c r="AK156" s="78"/>
      <c r="AL156" s="78"/>
      <c r="AM156" s="78"/>
      <c r="AN156" s="78"/>
      <c r="AO156" s="78"/>
      <c r="AP156" s="78"/>
      <c r="AQ156" s="78"/>
      <c r="AR156" s="78"/>
      <c r="AS156" s="78"/>
      <c r="AT156" s="78"/>
      <c r="AU156" s="78"/>
      <c r="AV156" s="78"/>
      <c r="AW156" s="78"/>
      <c r="AX156" s="78"/>
      <c r="AY156" s="78"/>
      <c r="AZ156" s="78"/>
      <c r="BA156" s="78"/>
      <c r="BB156" s="78"/>
      <c r="BC156" s="78"/>
      <c r="BD156" s="78"/>
      <c r="BE156" s="78"/>
      <c r="BF156" s="78"/>
      <c r="BG156" s="78"/>
      <c r="BH156" s="78"/>
      <c r="BI156" s="78"/>
      <c r="BJ156" s="78"/>
      <c r="BK156" s="78"/>
      <c r="BL156" s="78"/>
      <c r="BM156" s="78"/>
      <c r="BN156" s="78"/>
      <c r="BO156" s="78"/>
      <c r="BP156" s="78"/>
      <c r="BQ156" s="78"/>
      <c r="BR156" s="78"/>
      <c r="BS156" s="78"/>
      <c r="BT156" s="78"/>
      <c r="BU156" s="78"/>
      <c r="BV156" s="78"/>
      <c r="BW156" s="78"/>
      <c r="BX156" s="78"/>
      <c r="BY156" s="78"/>
    </row>
    <row r="157" spans="1:78" s="16" customFormat="1" ht="15">
      <c r="A157" s="63"/>
      <c r="B157" s="76" t="s">
        <v>130</v>
      </c>
      <c r="C157" s="62"/>
      <c r="D157" s="77" t="s">
        <v>37</v>
      </c>
      <c r="E157" s="77" t="s">
        <v>38</v>
      </c>
      <c r="F157" s="5" t="s">
        <v>112</v>
      </c>
      <c r="G157" s="5"/>
      <c r="H157" s="57"/>
      <c r="I157" s="67"/>
      <c r="J157" s="67"/>
      <c r="K157" s="67"/>
      <c r="L157" s="67"/>
      <c r="M157" s="67"/>
      <c r="N157" s="67"/>
      <c r="O157" s="67"/>
      <c r="P157" s="67"/>
      <c r="Q157" s="67"/>
      <c r="R157" s="67"/>
      <c r="S157" s="67"/>
      <c r="T157" s="67"/>
      <c r="U157" s="67"/>
      <c r="V157" s="67"/>
      <c r="W157" s="67"/>
      <c r="X157" s="67"/>
      <c r="Y157" s="67"/>
      <c r="Z157" s="67"/>
      <c r="AA157" s="67"/>
      <c r="AB157" s="67"/>
      <c r="AC157" s="67"/>
      <c r="AD157" s="67"/>
      <c r="AE157" s="67"/>
      <c r="AF157" s="67"/>
      <c r="AG157" s="67"/>
      <c r="AH157" s="67"/>
      <c r="AI157" s="67"/>
      <c r="AJ157" s="67"/>
      <c r="AK157" s="67"/>
      <c r="AL157" s="67"/>
      <c r="AM157" s="67"/>
      <c r="AN157" s="67"/>
      <c r="AO157" s="67"/>
      <c r="AP157" s="67"/>
      <c r="AQ157" s="67"/>
      <c r="AR157" s="67"/>
      <c r="AS157" s="67"/>
      <c r="AT157" s="67"/>
      <c r="AU157" s="67"/>
      <c r="AV157" s="67"/>
      <c r="AW157" s="67"/>
      <c r="AX157" s="67"/>
      <c r="AY157" s="67"/>
      <c r="AZ157" s="67"/>
      <c r="BA157" s="67"/>
      <c r="BB157" s="67"/>
      <c r="BC157" s="67"/>
      <c r="BD157" s="67"/>
      <c r="BE157" s="67"/>
      <c r="BF157" s="67"/>
      <c r="BG157" s="67"/>
      <c r="BH157" s="67"/>
      <c r="BI157" s="67"/>
      <c r="BJ157" s="67"/>
      <c r="BK157" s="67"/>
      <c r="BL157" s="67"/>
      <c r="BM157" s="67"/>
      <c r="BN157" s="67"/>
      <c r="BO157" s="67"/>
      <c r="BP157" s="67"/>
      <c r="BQ157" s="67"/>
      <c r="BR157" s="67"/>
      <c r="BS157" s="67"/>
      <c r="BT157" s="67"/>
      <c r="BU157" s="67"/>
      <c r="BV157" s="67"/>
      <c r="BW157" s="67"/>
      <c r="BX157" s="67"/>
      <c r="BY157" s="67"/>
    </row>
    <row r="158" spans="1:78" s="16" customFormat="1" ht="28.5">
      <c r="A158" s="63"/>
      <c r="B158" s="79" t="s">
        <v>131</v>
      </c>
      <c r="C158" s="61" t="s">
        <v>118</v>
      </c>
      <c r="D158" s="65"/>
      <c r="E158" s="65"/>
      <c r="F158" s="65"/>
      <c r="G158" s="5"/>
      <c r="H158" s="57"/>
      <c r="I158" s="67"/>
      <c r="J158" s="67"/>
      <c r="K158" s="67"/>
      <c r="L158" s="67"/>
      <c r="M158" s="67"/>
      <c r="N158" s="67"/>
      <c r="O158" s="67"/>
      <c r="P158" s="67"/>
      <c r="Q158" s="67"/>
      <c r="R158" s="67"/>
      <c r="S158" s="67"/>
      <c r="T158" s="67"/>
      <c r="U158" s="67"/>
      <c r="V158" s="67"/>
      <c r="W158" s="67"/>
      <c r="X158" s="67"/>
      <c r="Y158" s="67"/>
      <c r="Z158" s="67"/>
      <c r="AA158" s="67"/>
      <c r="AB158" s="67"/>
      <c r="AC158" s="67"/>
      <c r="AD158" s="67"/>
      <c r="AE158" s="67"/>
      <c r="AF158" s="67"/>
      <c r="AG158" s="67"/>
      <c r="AH158" s="67"/>
      <c r="AI158" s="67"/>
      <c r="AJ158" s="67"/>
      <c r="AK158" s="67"/>
      <c r="AL158" s="67"/>
      <c r="AM158" s="67"/>
      <c r="AN158" s="67"/>
      <c r="AO158" s="67"/>
      <c r="AP158" s="67"/>
      <c r="AQ158" s="67"/>
      <c r="AR158" s="67"/>
      <c r="AS158" s="67"/>
      <c r="AT158" s="67"/>
      <c r="AU158" s="67"/>
      <c r="AV158" s="67"/>
      <c r="AW158" s="67"/>
      <c r="AX158" s="67"/>
      <c r="AY158" s="67"/>
      <c r="AZ158" s="67"/>
      <c r="BA158" s="67"/>
      <c r="BB158" s="67"/>
      <c r="BC158" s="67"/>
      <c r="BD158" s="67"/>
      <c r="BE158" s="67"/>
      <c r="BF158" s="67"/>
      <c r="BG158" s="67"/>
      <c r="BH158" s="67"/>
      <c r="BI158" s="67"/>
      <c r="BJ158" s="67"/>
      <c r="BK158" s="67"/>
      <c r="BL158" s="67"/>
      <c r="BM158" s="67"/>
      <c r="BN158" s="67"/>
      <c r="BO158" s="67"/>
      <c r="BP158" s="67"/>
      <c r="BQ158" s="67"/>
      <c r="BR158" s="67"/>
      <c r="BS158" s="67"/>
      <c r="BT158" s="67"/>
      <c r="BU158" s="67"/>
      <c r="BV158" s="67"/>
      <c r="BW158" s="67"/>
      <c r="BX158" s="67"/>
      <c r="BY158" s="67"/>
    </row>
    <row r="159" spans="1:78" s="16" customFormat="1">
      <c r="A159" s="63"/>
      <c r="B159" s="71"/>
      <c r="C159" s="80" t="s">
        <v>119</v>
      </c>
      <c r="D159" s="65"/>
      <c r="E159" s="65"/>
      <c r="F159" s="65"/>
      <c r="G159" s="5"/>
      <c r="H159" s="57"/>
      <c r="I159" s="67"/>
      <c r="J159" s="67"/>
      <c r="K159" s="67"/>
      <c r="L159" s="67"/>
      <c r="M159" s="67"/>
      <c r="N159" s="67"/>
      <c r="O159" s="67"/>
      <c r="P159" s="67"/>
      <c r="Q159" s="67"/>
      <c r="R159" s="67"/>
      <c r="S159" s="67"/>
      <c r="T159" s="67"/>
      <c r="U159" s="67"/>
      <c r="V159" s="67"/>
      <c r="W159" s="67"/>
      <c r="X159" s="67"/>
      <c r="Y159" s="67"/>
      <c r="Z159" s="67"/>
      <c r="AA159" s="67"/>
      <c r="AB159" s="67"/>
      <c r="AC159" s="67"/>
      <c r="AD159" s="67"/>
      <c r="AE159" s="67"/>
      <c r="AF159" s="67"/>
      <c r="AG159" s="67"/>
      <c r="AH159" s="67"/>
      <c r="AI159" s="67"/>
      <c r="AJ159" s="67"/>
      <c r="AK159" s="67"/>
      <c r="AL159" s="67"/>
      <c r="AM159" s="67"/>
      <c r="AN159" s="67"/>
      <c r="AO159" s="67"/>
      <c r="AP159" s="67"/>
      <c r="AQ159" s="67"/>
      <c r="AR159" s="67"/>
      <c r="AS159" s="67"/>
      <c r="AT159" s="67"/>
      <c r="AU159" s="67"/>
      <c r="AV159" s="67"/>
      <c r="AW159" s="67"/>
      <c r="AX159" s="67"/>
      <c r="AY159" s="67"/>
      <c r="AZ159" s="67"/>
      <c r="BA159" s="67"/>
      <c r="BB159" s="67"/>
      <c r="BC159" s="67"/>
      <c r="BD159" s="67"/>
      <c r="BE159" s="67"/>
      <c r="BF159" s="67"/>
      <c r="BG159" s="67"/>
      <c r="BH159" s="67"/>
      <c r="BI159" s="67"/>
      <c r="BJ159" s="67"/>
      <c r="BK159" s="67"/>
      <c r="BL159" s="67"/>
      <c r="BM159" s="67"/>
      <c r="BN159" s="67"/>
      <c r="BO159" s="67"/>
      <c r="BP159" s="67"/>
      <c r="BQ159" s="67"/>
      <c r="BR159" s="67"/>
      <c r="BS159" s="67"/>
      <c r="BT159" s="67"/>
      <c r="BU159" s="67"/>
      <c r="BV159" s="67"/>
      <c r="BW159" s="67"/>
      <c r="BX159" s="67"/>
      <c r="BY159" s="67"/>
    </row>
    <row r="160" spans="1:78" s="16" customFormat="1" ht="15">
      <c r="A160" s="63"/>
      <c r="B160" s="81" t="s">
        <v>132</v>
      </c>
      <c r="C160" s="82"/>
      <c r="D160" s="83" t="s">
        <v>133</v>
      </c>
      <c r="E160" s="83" t="s">
        <v>134</v>
      </c>
      <c r="F160" s="83" t="s">
        <v>135</v>
      </c>
      <c r="G160" s="83" t="s">
        <v>136</v>
      </c>
      <c r="H160" s="57"/>
      <c r="I160" s="67"/>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c r="AM160" s="67"/>
      <c r="AN160" s="67"/>
      <c r="AO160" s="67"/>
      <c r="AP160" s="67"/>
      <c r="AQ160" s="67"/>
      <c r="AR160" s="67"/>
      <c r="AS160" s="67"/>
      <c r="AT160" s="67"/>
      <c r="AU160" s="67"/>
      <c r="AV160" s="67"/>
      <c r="AW160" s="67"/>
      <c r="AX160" s="67"/>
      <c r="AY160" s="67"/>
      <c r="AZ160" s="67"/>
      <c r="BA160" s="67"/>
      <c r="BB160" s="67"/>
      <c r="BC160" s="67"/>
      <c r="BD160" s="67"/>
      <c r="BE160" s="67"/>
      <c r="BF160" s="67"/>
      <c r="BG160" s="67"/>
      <c r="BH160" s="67"/>
      <c r="BI160" s="67"/>
      <c r="BJ160" s="67"/>
      <c r="BK160" s="67"/>
      <c r="BL160" s="67"/>
      <c r="BM160" s="67"/>
      <c r="BN160" s="67"/>
      <c r="BO160" s="67"/>
      <c r="BP160" s="67"/>
      <c r="BQ160" s="67"/>
      <c r="BR160" s="67"/>
      <c r="BS160" s="67"/>
      <c r="BT160" s="67"/>
      <c r="BU160" s="67"/>
      <c r="BV160" s="67"/>
      <c r="BW160" s="67"/>
      <c r="BX160" s="67"/>
      <c r="BY160" s="67"/>
    </row>
    <row r="161" spans="1:77" s="16" customFormat="1" ht="42.75">
      <c r="A161" s="63"/>
      <c r="B161" s="5"/>
      <c r="C161" s="85" t="s">
        <v>137</v>
      </c>
      <c r="D161" s="65"/>
      <c r="E161" s="65"/>
      <c r="F161" s="65"/>
      <c r="G161" s="65"/>
      <c r="H161" s="5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7"/>
      <c r="AN161" s="67"/>
      <c r="AO161" s="67"/>
      <c r="AP161" s="67"/>
      <c r="AQ161" s="67"/>
      <c r="AR161" s="67"/>
      <c r="AS161" s="67"/>
      <c r="AT161" s="67"/>
      <c r="AU161" s="67"/>
      <c r="AV161" s="67"/>
      <c r="AW161" s="67"/>
      <c r="AX161" s="67"/>
      <c r="AY161" s="67"/>
      <c r="AZ161" s="67"/>
      <c r="BA161" s="67"/>
      <c r="BB161" s="67"/>
      <c r="BC161" s="67"/>
      <c r="BD161" s="67"/>
      <c r="BE161" s="67"/>
      <c r="BF161" s="67"/>
      <c r="BG161" s="67"/>
      <c r="BH161" s="67"/>
      <c r="BI161" s="67"/>
      <c r="BJ161" s="67"/>
      <c r="BK161" s="67"/>
      <c r="BL161" s="67"/>
      <c r="BM161" s="67"/>
      <c r="BN161" s="67"/>
      <c r="BO161" s="67"/>
      <c r="BP161" s="67"/>
      <c r="BQ161" s="67"/>
      <c r="BR161" s="67"/>
      <c r="BS161" s="67"/>
      <c r="BT161" s="67"/>
      <c r="BU161" s="67"/>
      <c r="BV161" s="67"/>
      <c r="BW161" s="67"/>
      <c r="BX161" s="67"/>
      <c r="BY161" s="67"/>
    </row>
    <row r="162" spans="1:77" s="16" customFormat="1">
      <c r="A162" s="63"/>
      <c r="B162" s="4"/>
      <c r="C162" s="86"/>
      <c r="D162" s="65"/>
      <c r="E162" s="65"/>
      <c r="F162" s="65"/>
      <c r="G162" s="65"/>
      <c r="H162" s="57"/>
      <c r="I162" s="67"/>
      <c r="J162" s="67"/>
      <c r="K162" s="67"/>
      <c r="L162" s="67"/>
      <c r="M162" s="67"/>
      <c r="N162" s="67"/>
      <c r="O162" s="67"/>
      <c r="P162" s="67"/>
      <c r="Q162" s="67"/>
      <c r="R162" s="67"/>
      <c r="S162" s="67"/>
      <c r="T162" s="67"/>
      <c r="U162" s="67"/>
      <c r="V162" s="67"/>
      <c r="W162" s="67"/>
      <c r="X162" s="67"/>
      <c r="Y162" s="67"/>
      <c r="Z162" s="67"/>
      <c r="AA162" s="67"/>
      <c r="AB162" s="67"/>
      <c r="AC162" s="67"/>
      <c r="AD162" s="67"/>
      <c r="AE162" s="67"/>
      <c r="AF162" s="67"/>
      <c r="AG162" s="67"/>
      <c r="AH162" s="67"/>
      <c r="AI162" s="67"/>
      <c r="AJ162" s="67"/>
      <c r="AK162" s="67"/>
      <c r="AL162" s="67"/>
      <c r="AM162" s="67"/>
      <c r="AN162" s="67"/>
      <c r="AO162" s="67"/>
      <c r="AP162" s="67"/>
      <c r="AQ162" s="67"/>
      <c r="AR162" s="67"/>
      <c r="AS162" s="67"/>
      <c r="AT162" s="67"/>
      <c r="AU162" s="67"/>
      <c r="AV162" s="67"/>
      <c r="AW162" s="67"/>
      <c r="AX162" s="67"/>
      <c r="AY162" s="67"/>
      <c r="AZ162" s="67"/>
      <c r="BA162" s="67"/>
      <c r="BB162" s="67"/>
      <c r="BC162" s="67"/>
      <c r="BD162" s="67"/>
      <c r="BE162" s="67"/>
      <c r="BF162" s="67"/>
      <c r="BG162" s="67"/>
      <c r="BH162" s="67"/>
      <c r="BI162" s="67"/>
      <c r="BJ162" s="67"/>
      <c r="BK162" s="67"/>
      <c r="BL162" s="67"/>
      <c r="BM162" s="67"/>
      <c r="BN162" s="67"/>
      <c r="BO162" s="67"/>
      <c r="BP162" s="67"/>
      <c r="BQ162" s="67"/>
      <c r="BR162" s="67"/>
      <c r="BS162" s="67"/>
      <c r="BT162" s="67"/>
      <c r="BU162" s="67"/>
      <c r="BV162" s="67"/>
      <c r="BW162" s="67"/>
      <c r="BX162" s="67"/>
      <c r="BY162" s="67"/>
    </row>
    <row r="163" spans="1:77" s="16" customFormat="1" ht="15">
      <c r="A163" s="63"/>
      <c r="B163" s="76" t="s">
        <v>138</v>
      </c>
      <c r="C163" s="2"/>
      <c r="D163" s="2"/>
      <c r="E163" s="5"/>
      <c r="F163" s="5"/>
      <c r="G163" s="5"/>
      <c r="H163" s="57"/>
      <c r="I163" s="67"/>
      <c r="J163" s="67"/>
      <c r="K163" s="6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c r="AN163" s="67"/>
      <c r="AO163" s="67"/>
      <c r="AP163" s="67"/>
      <c r="AQ163" s="67"/>
      <c r="AR163" s="67"/>
      <c r="AS163" s="67"/>
      <c r="AT163" s="67"/>
      <c r="AU163" s="67"/>
      <c r="AV163" s="67"/>
      <c r="AW163" s="67"/>
      <c r="AX163" s="67"/>
      <c r="AY163" s="67"/>
      <c r="AZ163" s="67"/>
      <c r="BA163" s="67"/>
      <c r="BB163" s="67"/>
      <c r="BC163" s="67"/>
      <c r="BD163" s="67"/>
      <c r="BE163" s="67"/>
      <c r="BF163" s="67"/>
      <c r="BG163" s="67"/>
      <c r="BH163" s="67"/>
      <c r="BI163" s="67"/>
      <c r="BJ163" s="67"/>
      <c r="BK163" s="67"/>
      <c r="BL163" s="67"/>
      <c r="BM163" s="67"/>
      <c r="BN163" s="67"/>
      <c r="BO163" s="67"/>
      <c r="BP163" s="67"/>
      <c r="BQ163" s="67"/>
      <c r="BR163" s="67"/>
      <c r="BS163" s="67"/>
      <c r="BT163" s="67"/>
      <c r="BU163" s="67"/>
      <c r="BV163" s="67"/>
      <c r="BW163" s="67"/>
      <c r="BX163" s="67"/>
      <c r="BY163" s="67"/>
    </row>
    <row r="164" spans="1:77" s="16" customFormat="1" ht="15">
      <c r="A164" s="63"/>
      <c r="B164" s="7"/>
      <c r="C164" s="2"/>
      <c r="D164" s="2"/>
      <c r="E164" s="5"/>
      <c r="F164" s="5"/>
      <c r="G164" s="5"/>
      <c r="H164" s="2"/>
      <c r="I164" s="67"/>
      <c r="J164" s="67"/>
      <c r="K164" s="67"/>
      <c r="L164" s="67"/>
      <c r="M164" s="67"/>
      <c r="N164" s="67"/>
      <c r="O164" s="67"/>
      <c r="P164" s="67"/>
      <c r="Q164" s="67"/>
      <c r="R164" s="67"/>
      <c r="S164" s="67"/>
      <c r="T164" s="67"/>
      <c r="U164" s="67"/>
      <c r="V164" s="67"/>
      <c r="W164" s="67"/>
      <c r="X164" s="67"/>
      <c r="Y164" s="67"/>
      <c r="Z164" s="67"/>
      <c r="AA164" s="67"/>
      <c r="AB164" s="67"/>
      <c r="AC164" s="67"/>
      <c r="AD164" s="67"/>
      <c r="AE164" s="67"/>
      <c r="AF164" s="67"/>
      <c r="AG164" s="67"/>
      <c r="AH164" s="67"/>
      <c r="AI164" s="67"/>
      <c r="AJ164" s="67"/>
      <c r="AK164" s="67"/>
      <c r="AL164" s="67"/>
      <c r="AM164" s="67"/>
      <c r="AN164" s="67"/>
      <c r="AO164" s="67"/>
      <c r="AP164" s="67"/>
      <c r="AQ164" s="67"/>
      <c r="AR164" s="67"/>
      <c r="AS164" s="67"/>
      <c r="AT164" s="67"/>
      <c r="AU164" s="67"/>
      <c r="AV164" s="67"/>
      <c r="AW164" s="67"/>
      <c r="AX164" s="67"/>
      <c r="AY164" s="67"/>
      <c r="AZ164" s="67"/>
      <c r="BA164" s="67"/>
      <c r="BB164" s="67"/>
      <c r="BC164" s="67"/>
      <c r="BD164" s="67"/>
      <c r="BE164" s="67"/>
      <c r="BF164" s="67"/>
      <c r="BG164" s="67"/>
      <c r="BH164" s="67"/>
      <c r="BI164" s="67"/>
      <c r="BJ164" s="67"/>
      <c r="BK164" s="67"/>
      <c r="BL164" s="67"/>
      <c r="BM164" s="67"/>
      <c r="BN164" s="67"/>
      <c r="BO164" s="67"/>
      <c r="BP164" s="67"/>
      <c r="BQ164" s="67"/>
      <c r="BR164" s="67"/>
      <c r="BS164" s="67"/>
      <c r="BT164" s="67"/>
      <c r="BU164" s="67"/>
      <c r="BV164" s="67"/>
      <c r="BW164" s="67"/>
      <c r="BX164" s="67"/>
      <c r="BY164" s="67"/>
    </row>
    <row r="165" spans="1:77" s="14" customFormat="1">
      <c r="A165" s="66"/>
      <c r="B165" s="109" t="s">
        <v>252</v>
      </c>
      <c r="C165" s="2"/>
      <c r="D165" s="2"/>
      <c r="E165" s="5"/>
      <c r="F165" s="5"/>
      <c r="G165" s="5"/>
      <c r="H165" s="57"/>
      <c r="I165" s="78"/>
      <c r="J165" s="78"/>
      <c r="K165" s="78"/>
      <c r="L165" s="78"/>
      <c r="M165" s="78"/>
      <c r="N165" s="78"/>
      <c r="O165" s="78"/>
      <c r="P165" s="78"/>
      <c r="Q165" s="78"/>
      <c r="R165" s="78"/>
      <c r="S165" s="78"/>
      <c r="T165" s="78"/>
      <c r="U165" s="78"/>
      <c r="V165" s="78"/>
      <c r="W165" s="78"/>
      <c r="X165" s="78"/>
      <c r="Y165" s="78"/>
      <c r="Z165" s="78"/>
      <c r="AA165" s="78"/>
      <c r="AB165" s="78"/>
      <c r="AC165" s="78"/>
      <c r="AD165" s="78"/>
      <c r="AE165" s="78"/>
      <c r="AF165" s="78"/>
      <c r="AG165" s="78"/>
      <c r="AH165" s="78"/>
      <c r="AI165" s="78"/>
      <c r="AJ165" s="78"/>
      <c r="AK165" s="78"/>
      <c r="AL165" s="78"/>
      <c r="AM165" s="78"/>
      <c r="AN165" s="78"/>
      <c r="AO165" s="78"/>
      <c r="AP165" s="78"/>
      <c r="AQ165" s="78"/>
      <c r="AR165" s="78"/>
      <c r="AS165" s="78"/>
      <c r="AT165" s="78"/>
      <c r="AU165" s="78"/>
      <c r="AV165" s="78"/>
      <c r="AW165" s="78"/>
      <c r="AX165" s="78"/>
      <c r="AY165" s="78"/>
      <c r="AZ165" s="78"/>
      <c r="BA165" s="78"/>
      <c r="BB165" s="78"/>
      <c r="BC165" s="78"/>
      <c r="BD165" s="78"/>
      <c r="BE165" s="78"/>
      <c r="BF165" s="78"/>
      <c r="BG165" s="78"/>
      <c r="BH165" s="78"/>
      <c r="BI165" s="78"/>
      <c r="BJ165" s="78"/>
      <c r="BK165" s="78"/>
      <c r="BL165" s="78"/>
      <c r="BM165" s="78"/>
      <c r="BN165" s="78"/>
      <c r="BO165" s="78"/>
      <c r="BP165" s="78"/>
      <c r="BQ165" s="78"/>
      <c r="BR165" s="78"/>
      <c r="BS165" s="78"/>
      <c r="BT165" s="78"/>
      <c r="BU165" s="78"/>
      <c r="BV165" s="78"/>
      <c r="BW165" s="78"/>
      <c r="BX165" s="78"/>
      <c r="BY165" s="78"/>
    </row>
    <row r="166" spans="1:77" ht="42.75">
      <c r="B166" s="140" t="s">
        <v>270</v>
      </c>
      <c r="C166" s="99" t="s">
        <v>152</v>
      </c>
      <c r="D166" s="152" t="s">
        <v>220</v>
      </c>
      <c r="E166" s="100" t="s">
        <v>2152</v>
      </c>
    </row>
    <row r="167" spans="1:77">
      <c r="B167" s="48"/>
      <c r="C167" s="102">
        <v>1</v>
      </c>
      <c r="D167" s="103"/>
      <c r="E167" s="41"/>
    </row>
    <row r="168" spans="1:77">
      <c r="C168" s="104">
        <v>2</v>
      </c>
      <c r="D168" s="103"/>
      <c r="E168" s="41"/>
    </row>
    <row r="169" spans="1:77">
      <c r="C169" s="104">
        <v>3</v>
      </c>
      <c r="D169" s="103"/>
      <c r="E169" s="41"/>
    </row>
    <row r="170" spans="1:77">
      <c r="C170" s="104">
        <v>4</v>
      </c>
      <c r="D170" s="103"/>
      <c r="E170" s="41"/>
    </row>
    <row r="171" spans="1:77">
      <c r="C171" s="104">
        <v>5</v>
      </c>
      <c r="D171" s="103"/>
      <c r="E171" s="41"/>
    </row>
    <row r="172" spans="1:77">
      <c r="C172" s="104">
        <v>6</v>
      </c>
      <c r="D172" s="103"/>
      <c r="E172" s="41"/>
    </row>
    <row r="173" spans="1:77">
      <c r="C173" s="104">
        <v>7</v>
      </c>
      <c r="D173" s="103"/>
      <c r="E173" s="41"/>
    </row>
    <row r="174" spans="1:77">
      <c r="C174" s="104">
        <v>8</v>
      </c>
      <c r="D174" s="103"/>
      <c r="E174" s="41"/>
    </row>
    <row r="175" spans="1:77">
      <c r="C175" s="104">
        <v>9</v>
      </c>
      <c r="D175" s="103"/>
      <c r="E175" s="41"/>
      <c r="F175" s="124"/>
    </row>
    <row r="176" spans="1:77">
      <c r="C176" s="105">
        <v>10</v>
      </c>
      <c r="D176" s="103"/>
      <c r="E176" s="41"/>
    </row>
    <row r="177" spans="1:78">
      <c r="C177" s="773" t="s">
        <v>157</v>
      </c>
      <c r="D177" s="774"/>
      <c r="E177" s="154">
        <f>SUM(E167:E176)</f>
        <v>0</v>
      </c>
    </row>
    <row r="178" spans="1:78">
      <c r="A178" s="51"/>
    </row>
    <row r="179" spans="1:78" s="16" customFormat="1" ht="18.75" thickBot="1">
      <c r="A179" s="18"/>
      <c r="C179" s="110"/>
      <c r="D179" s="110"/>
      <c r="E179" s="110"/>
      <c r="F179" s="111"/>
      <c r="G179" s="111"/>
      <c r="H179" s="112"/>
      <c r="I179" s="2"/>
      <c r="J179" s="67"/>
      <c r="K179" s="67"/>
      <c r="L179" s="67"/>
      <c r="M179" s="67"/>
      <c r="N179" s="67"/>
      <c r="O179" s="67"/>
      <c r="P179" s="67"/>
      <c r="Q179" s="67"/>
      <c r="R179" s="67"/>
      <c r="S179" s="67"/>
      <c r="T179" s="67"/>
      <c r="U179" s="67"/>
      <c r="V179" s="67"/>
      <c r="W179" s="67"/>
      <c r="X179" s="67"/>
      <c r="Y179" s="67"/>
      <c r="Z179" s="67"/>
      <c r="AA179" s="67"/>
      <c r="AB179" s="67"/>
      <c r="AC179" s="67"/>
      <c r="AD179" s="67"/>
      <c r="AE179" s="67"/>
      <c r="AF179" s="67"/>
      <c r="AG179" s="67"/>
      <c r="AH179" s="67"/>
      <c r="AI179" s="67"/>
      <c r="AJ179" s="67"/>
      <c r="AK179" s="67"/>
      <c r="AL179" s="67"/>
      <c r="AM179" s="67"/>
      <c r="AN179" s="67"/>
      <c r="AO179" s="67"/>
      <c r="AP179" s="67"/>
      <c r="AQ179" s="67"/>
      <c r="AR179" s="67"/>
      <c r="AS179" s="67"/>
      <c r="AT179" s="67"/>
      <c r="AU179" s="67"/>
      <c r="AV179" s="67"/>
      <c r="AW179" s="67"/>
      <c r="AX179" s="67"/>
      <c r="AY179" s="67"/>
      <c r="AZ179" s="67"/>
      <c r="BA179" s="67"/>
      <c r="BB179" s="67"/>
      <c r="BC179" s="67"/>
      <c r="BD179" s="67"/>
      <c r="BE179" s="67"/>
      <c r="BF179" s="67"/>
      <c r="BG179" s="67"/>
      <c r="BH179" s="67"/>
      <c r="BI179" s="67"/>
      <c r="BJ179" s="67"/>
      <c r="BK179" s="67"/>
      <c r="BL179" s="67"/>
      <c r="BM179" s="67"/>
      <c r="BN179" s="67"/>
      <c r="BO179" s="67"/>
      <c r="BP179" s="67"/>
      <c r="BQ179" s="67"/>
      <c r="BR179" s="67"/>
      <c r="BS179" s="67"/>
      <c r="BT179" s="67"/>
      <c r="BU179" s="67"/>
      <c r="BV179" s="67"/>
      <c r="BW179" s="67"/>
      <c r="BX179" s="67"/>
      <c r="BY179" s="67"/>
      <c r="BZ179" s="67"/>
    </row>
    <row r="180" spans="1:78" s="16" customFormat="1" ht="15">
      <c r="A180" s="18"/>
      <c r="B180" s="6" t="s">
        <v>139</v>
      </c>
      <c r="C180" s="113"/>
      <c r="D180" s="114" t="s">
        <v>140</v>
      </c>
      <c r="E180" s="115" t="s">
        <v>141</v>
      </c>
      <c r="F180" s="116" t="s">
        <v>142</v>
      </c>
      <c r="G180" s="117" t="s">
        <v>143</v>
      </c>
      <c r="I180" s="772"/>
      <c r="J180" s="67"/>
      <c r="K180" s="67"/>
      <c r="L180" s="67"/>
      <c r="M180" s="67"/>
      <c r="N180" s="67"/>
      <c r="O180" s="67"/>
      <c r="P180" s="67"/>
      <c r="Q180" s="67"/>
      <c r="R180" s="67"/>
      <c r="S180" s="67"/>
      <c r="T180" s="67"/>
      <c r="U180" s="67"/>
      <c r="V180" s="67"/>
      <c r="W180" s="67"/>
      <c r="X180" s="67"/>
      <c r="Y180" s="67"/>
      <c r="Z180" s="67"/>
      <c r="AA180" s="67"/>
      <c r="AB180" s="67"/>
      <c r="AC180" s="67"/>
      <c r="AD180" s="67"/>
      <c r="AE180" s="67"/>
      <c r="AF180" s="67"/>
      <c r="AG180" s="67"/>
      <c r="AH180" s="67"/>
      <c r="AI180" s="67"/>
      <c r="AJ180" s="67"/>
      <c r="AK180" s="67"/>
      <c r="AL180" s="67"/>
      <c r="AM180" s="67"/>
      <c r="AN180" s="67"/>
      <c r="AO180" s="67"/>
      <c r="AP180" s="67"/>
      <c r="AQ180" s="67"/>
      <c r="AR180" s="67"/>
      <c r="AS180" s="67"/>
      <c r="AT180" s="67"/>
      <c r="AU180" s="67"/>
      <c r="AV180" s="67"/>
      <c r="AW180" s="67"/>
      <c r="AX180" s="67"/>
      <c r="AY180" s="67"/>
      <c r="AZ180" s="67"/>
      <c r="BA180" s="67"/>
      <c r="BB180" s="67"/>
      <c r="BC180" s="67"/>
      <c r="BD180" s="67"/>
      <c r="BE180" s="67"/>
      <c r="BF180" s="67"/>
      <c r="BG180" s="67"/>
      <c r="BH180" s="67"/>
      <c r="BI180" s="67"/>
      <c r="BJ180" s="67"/>
      <c r="BK180" s="67"/>
      <c r="BL180" s="67"/>
      <c r="BM180" s="67"/>
      <c r="BN180" s="67"/>
      <c r="BO180" s="67"/>
      <c r="BP180" s="67"/>
      <c r="BQ180" s="67"/>
      <c r="BR180" s="67"/>
      <c r="BS180" s="67"/>
      <c r="BT180" s="67"/>
      <c r="BU180" s="67"/>
      <c r="BV180" s="67"/>
      <c r="BW180" s="67"/>
      <c r="BX180" s="67"/>
      <c r="BY180" s="67"/>
      <c r="BZ180" s="67"/>
    </row>
    <row r="181" spans="1:78" s="16" customFormat="1" ht="72" thickBot="1">
      <c r="A181" s="18"/>
      <c r="C181" s="131" t="s">
        <v>146</v>
      </c>
      <c r="D181" s="118">
        <f>IF(E177=0,0,E177*tCO2e_KWhחשמל)</f>
        <v>0</v>
      </c>
      <c r="E181" s="167">
        <f>IF(E177=0,0,$C$51)</f>
        <v>0</v>
      </c>
      <c r="F181" s="168">
        <f>IF(E181=0,0,-1*(1-D181/E181))</f>
        <v>0</v>
      </c>
      <c r="G181" s="119"/>
      <c r="H181" s="141" t="s">
        <v>144</v>
      </c>
      <c r="I181" s="772"/>
      <c r="J181" s="67"/>
      <c r="K181" s="6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7"/>
      <c r="AN181" s="67"/>
      <c r="AO181" s="67"/>
      <c r="AP181" s="67"/>
      <c r="AQ181" s="67"/>
      <c r="AR181" s="67"/>
      <c r="AS181" s="67"/>
      <c r="AT181" s="67"/>
      <c r="AU181" s="67"/>
      <c r="AV181" s="67"/>
      <c r="AW181" s="67"/>
      <c r="AX181" s="67"/>
      <c r="AY181" s="67"/>
      <c r="AZ181" s="67"/>
      <c r="BA181" s="67"/>
      <c r="BB181" s="67"/>
      <c r="BC181" s="67"/>
      <c r="BD181" s="67"/>
      <c r="BE181" s="67"/>
      <c r="BF181" s="67"/>
      <c r="BG181" s="67"/>
      <c r="BH181" s="67"/>
      <c r="BI181" s="67"/>
      <c r="BJ181" s="67"/>
      <c r="BK181" s="67"/>
      <c r="BL181" s="67"/>
      <c r="BM181" s="67"/>
      <c r="BN181" s="67"/>
      <c r="BO181" s="67"/>
      <c r="BP181" s="67"/>
      <c r="BQ181" s="67"/>
      <c r="BR181" s="67"/>
      <c r="BS181" s="67"/>
      <c r="BT181" s="67"/>
      <c r="BU181" s="67"/>
      <c r="BV181" s="67"/>
      <c r="BW181" s="67"/>
      <c r="BX181" s="67"/>
      <c r="BY181" s="67"/>
      <c r="BZ181" s="67"/>
    </row>
    <row r="182" spans="1:78" s="16" customFormat="1" ht="15.75" thickBot="1">
      <c r="A182" s="18"/>
      <c r="B182" s="71"/>
      <c r="C182" s="3"/>
      <c r="D182" s="88"/>
      <c r="E182" s="5"/>
      <c r="F182" s="89"/>
      <c r="G182" s="2"/>
      <c r="H182" s="2"/>
      <c r="I182" s="67"/>
      <c r="J182" s="67"/>
      <c r="K182" s="67"/>
      <c r="L182" s="67"/>
      <c r="M182" s="67"/>
      <c r="N182" s="67"/>
      <c r="O182" s="67"/>
      <c r="P182" s="67"/>
      <c r="Q182" s="67"/>
      <c r="R182" s="67"/>
      <c r="S182" s="67"/>
      <c r="T182" s="67"/>
      <c r="U182" s="67"/>
      <c r="V182" s="67"/>
      <c r="W182" s="67"/>
      <c r="X182" s="67"/>
      <c r="Y182" s="67"/>
      <c r="Z182" s="67"/>
      <c r="AA182" s="67"/>
      <c r="AB182" s="67"/>
      <c r="AC182" s="67"/>
      <c r="AD182" s="67"/>
      <c r="AE182" s="67"/>
      <c r="AF182" s="67"/>
      <c r="AG182" s="67"/>
      <c r="AH182" s="67"/>
      <c r="AI182" s="67"/>
      <c r="AJ182" s="67"/>
      <c r="AK182" s="67"/>
      <c r="AL182" s="67"/>
      <c r="AM182" s="67"/>
      <c r="AN182" s="67"/>
      <c r="AO182" s="67"/>
      <c r="AP182" s="67"/>
      <c r="AQ182" s="67"/>
      <c r="AR182" s="67"/>
      <c r="AS182" s="67"/>
      <c r="AT182" s="67"/>
      <c r="AU182" s="67"/>
      <c r="AV182" s="67"/>
      <c r="AW182" s="67"/>
      <c r="AX182" s="67"/>
      <c r="AY182" s="67"/>
      <c r="AZ182" s="67"/>
      <c r="BA182" s="67"/>
      <c r="BB182" s="67"/>
      <c r="BC182" s="67"/>
      <c r="BD182" s="67"/>
      <c r="BE182" s="67"/>
      <c r="BF182" s="67"/>
      <c r="BG182" s="67"/>
      <c r="BH182" s="67"/>
      <c r="BI182" s="67"/>
      <c r="BJ182" s="67"/>
      <c r="BK182" s="67"/>
      <c r="BL182" s="67"/>
      <c r="BM182" s="67"/>
      <c r="BN182" s="67"/>
      <c r="BO182" s="67"/>
      <c r="BP182" s="67"/>
      <c r="BQ182" s="67"/>
      <c r="BR182" s="67"/>
      <c r="BS182" s="67"/>
      <c r="BT182" s="67"/>
      <c r="BU182" s="67"/>
      <c r="BV182" s="67"/>
      <c r="BW182" s="67"/>
      <c r="BX182" s="67"/>
      <c r="BY182" s="67"/>
    </row>
    <row r="183" spans="1:78" s="16" customFormat="1" ht="15">
      <c r="A183" s="18"/>
      <c r="B183" s="7" t="s">
        <v>151</v>
      </c>
      <c r="C183" s="120"/>
      <c r="D183" s="121" t="s">
        <v>140</v>
      </c>
      <c r="E183" s="122" t="s">
        <v>141</v>
      </c>
      <c r="F183" s="121" t="s">
        <v>142</v>
      </c>
      <c r="G183" s="123" t="s">
        <v>143</v>
      </c>
      <c r="I183" s="67"/>
      <c r="J183" s="67"/>
      <c r="K183" s="67"/>
      <c r="L183" s="67"/>
      <c r="M183" s="67"/>
      <c r="N183" s="67"/>
      <c r="O183" s="67"/>
      <c r="P183" s="67"/>
      <c r="Q183" s="67"/>
      <c r="R183" s="67"/>
      <c r="S183" s="67"/>
      <c r="T183" s="67"/>
      <c r="U183" s="67"/>
      <c r="V183" s="67"/>
      <c r="W183" s="67"/>
      <c r="X183" s="67"/>
      <c r="Y183" s="67"/>
      <c r="Z183" s="67"/>
      <c r="AA183" s="67"/>
      <c r="AB183" s="67"/>
      <c r="AC183" s="67"/>
      <c r="AD183" s="67"/>
      <c r="AE183" s="67"/>
      <c r="AF183" s="67"/>
      <c r="AG183" s="67"/>
      <c r="AH183" s="67"/>
      <c r="AI183" s="67"/>
      <c r="AJ183" s="67"/>
      <c r="AK183" s="67"/>
      <c r="AL183" s="67"/>
      <c r="AM183" s="67"/>
      <c r="AN183" s="67"/>
      <c r="AO183" s="67"/>
      <c r="AP183" s="67"/>
      <c r="AQ183" s="67"/>
      <c r="AR183" s="67"/>
      <c r="AS183" s="67"/>
      <c r="AT183" s="67"/>
      <c r="AU183" s="67"/>
      <c r="AV183" s="67"/>
      <c r="AW183" s="67"/>
      <c r="AX183" s="67"/>
      <c r="AY183" s="67"/>
      <c r="AZ183" s="67"/>
      <c r="BA183" s="67"/>
      <c r="BB183" s="67"/>
      <c r="BC183" s="67"/>
      <c r="BD183" s="67"/>
      <c r="BE183" s="67"/>
      <c r="BF183" s="67"/>
      <c r="BG183" s="67"/>
      <c r="BH183" s="67"/>
      <c r="BI183" s="67"/>
      <c r="BJ183" s="67"/>
      <c r="BK183" s="67"/>
      <c r="BL183" s="67"/>
      <c r="BM183" s="67"/>
      <c r="BN183" s="67"/>
      <c r="BO183" s="67"/>
      <c r="BP183" s="67"/>
      <c r="BQ183" s="67"/>
      <c r="BR183" s="67"/>
      <c r="BS183" s="67"/>
      <c r="BT183" s="67"/>
      <c r="BU183" s="67"/>
      <c r="BV183" s="67"/>
      <c r="BW183" s="67"/>
      <c r="BX183" s="67"/>
    </row>
    <row r="184" spans="1:78" s="16" customFormat="1" ht="72" thickBot="1">
      <c r="A184" s="18"/>
      <c r="B184" s="71"/>
      <c r="C184" s="87" t="s">
        <v>207</v>
      </c>
      <c r="D184" s="118">
        <f>IF(E177=0,0,E177)</f>
        <v>0</v>
      </c>
      <c r="E184" s="118">
        <f>IF(E177=0,0,$E$51)</f>
        <v>0</v>
      </c>
      <c r="F184" s="168">
        <f>IF(E184=0,0,-1*(1-D184/E184))</f>
        <v>0</v>
      </c>
      <c r="G184" s="119"/>
      <c r="H184" s="169" t="s">
        <v>144</v>
      </c>
      <c r="I184" s="67"/>
      <c r="J184" s="67"/>
      <c r="K184" s="67"/>
      <c r="L184" s="67"/>
      <c r="M184" s="67"/>
      <c r="N184" s="67"/>
      <c r="O184" s="67"/>
      <c r="P184" s="67"/>
      <c r="Q184" s="67"/>
      <c r="R184" s="67"/>
      <c r="S184" s="67"/>
      <c r="T184" s="67"/>
      <c r="U184" s="67"/>
      <c r="V184" s="67"/>
      <c r="W184" s="67"/>
      <c r="X184" s="67"/>
      <c r="Y184" s="67"/>
      <c r="Z184" s="67"/>
      <c r="AA184" s="67"/>
      <c r="AB184" s="67"/>
      <c r="AC184" s="67"/>
      <c r="AD184" s="67"/>
      <c r="AE184" s="67"/>
      <c r="AF184" s="67"/>
      <c r="AG184" s="67"/>
      <c r="AH184" s="67"/>
      <c r="AI184" s="67"/>
      <c r="AJ184" s="67"/>
      <c r="AK184" s="67"/>
      <c r="AL184" s="67"/>
      <c r="AM184" s="67"/>
      <c r="AN184" s="67"/>
      <c r="AO184" s="67"/>
      <c r="AP184" s="67"/>
      <c r="AQ184" s="67"/>
      <c r="AR184" s="67"/>
      <c r="AS184" s="67"/>
      <c r="AT184" s="67"/>
      <c r="AU184" s="67"/>
      <c r="AV184" s="67"/>
      <c r="AW184" s="67"/>
      <c r="AX184" s="67"/>
      <c r="AY184" s="67"/>
      <c r="AZ184" s="67"/>
      <c r="BA184" s="67"/>
      <c r="BB184" s="67"/>
      <c r="BC184" s="67"/>
      <c r="BD184" s="67"/>
      <c r="BE184" s="67"/>
      <c r="BF184" s="67"/>
      <c r="BG184" s="67"/>
      <c r="BH184" s="67"/>
      <c r="BI184" s="67"/>
      <c r="BJ184" s="67"/>
      <c r="BK184" s="67"/>
      <c r="BL184" s="67"/>
      <c r="BM184" s="67"/>
      <c r="BN184" s="67"/>
      <c r="BO184" s="67"/>
      <c r="BP184" s="67"/>
      <c r="BQ184" s="67"/>
      <c r="BR184" s="67"/>
      <c r="BS184" s="67"/>
      <c r="BT184" s="67"/>
      <c r="BU184" s="67"/>
      <c r="BV184" s="67"/>
      <c r="BW184" s="67"/>
      <c r="BX184" s="67"/>
    </row>
    <row r="185" spans="1:78" s="14" customFormat="1">
      <c r="A185" s="22"/>
      <c r="C185" s="143"/>
      <c r="D185" s="144"/>
      <c r="E185" s="144"/>
      <c r="F185" s="144"/>
      <c r="G185" s="144"/>
      <c r="H185" s="2"/>
      <c r="I185" s="67"/>
      <c r="J185" s="78"/>
      <c r="K185" s="78"/>
      <c r="L185" s="78"/>
      <c r="M185" s="78"/>
      <c r="N185" s="78"/>
      <c r="O185" s="67"/>
      <c r="P185" s="67"/>
      <c r="Q185" s="67"/>
      <c r="R185" s="67"/>
      <c r="S185" s="67"/>
      <c r="T185" s="67"/>
      <c r="U185" s="67"/>
      <c r="V185" s="67"/>
      <c r="W185" s="67"/>
      <c r="X185" s="67"/>
      <c r="Y185" s="67"/>
      <c r="Z185" s="67"/>
      <c r="AA185" s="67"/>
      <c r="AB185" s="67"/>
      <c r="AC185" s="67"/>
      <c r="AD185" s="67"/>
      <c r="AE185" s="67"/>
      <c r="AF185" s="67"/>
      <c r="AG185" s="67"/>
      <c r="AH185" s="67"/>
      <c r="AI185" s="67"/>
      <c r="AJ185" s="67"/>
      <c r="AK185" s="67"/>
      <c r="AL185" s="67"/>
      <c r="AM185" s="67"/>
      <c r="AN185" s="67"/>
      <c r="AO185" s="67"/>
      <c r="AP185" s="67"/>
      <c r="AQ185" s="67"/>
      <c r="AR185" s="67"/>
      <c r="AS185" s="67"/>
      <c r="AT185" s="67"/>
      <c r="AU185" s="67"/>
      <c r="AV185" s="67"/>
      <c r="AW185" s="67"/>
      <c r="AX185" s="67"/>
      <c r="AY185" s="67"/>
      <c r="AZ185" s="67"/>
      <c r="BA185" s="67"/>
      <c r="BB185" s="67"/>
      <c r="BC185" s="67"/>
      <c r="BD185" s="67"/>
      <c r="BE185" s="67"/>
      <c r="BF185" s="67"/>
      <c r="BG185" s="67"/>
      <c r="BH185" s="67"/>
      <c r="BI185" s="67"/>
      <c r="BJ185" s="67"/>
      <c r="BK185" s="67"/>
      <c r="BL185" s="67"/>
      <c r="BM185" s="67"/>
      <c r="BN185" s="67"/>
      <c r="BO185" s="67"/>
      <c r="BP185" s="67"/>
      <c r="BQ185" s="67"/>
      <c r="BR185" s="67"/>
      <c r="BS185" s="67"/>
      <c r="BT185" s="67"/>
      <c r="BU185" s="67"/>
      <c r="BV185" s="67"/>
      <c r="BW185" s="67"/>
      <c r="BX185" s="67"/>
      <c r="BY185" s="67"/>
    </row>
    <row r="186" spans="1:78" s="94" customFormat="1" ht="27.75">
      <c r="A186" s="130">
        <v>7.9</v>
      </c>
      <c r="B186" s="142" t="s">
        <v>150</v>
      </c>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c r="AA186" s="93"/>
      <c r="AB186" s="93"/>
      <c r="AC186" s="93"/>
      <c r="AD186" s="93"/>
      <c r="AE186" s="93"/>
      <c r="AF186" s="93"/>
      <c r="AG186" s="93"/>
      <c r="AH186" s="93"/>
      <c r="AI186" s="93"/>
      <c r="AJ186" s="93"/>
      <c r="AK186" s="93"/>
      <c r="AL186" s="93"/>
      <c r="AM186" s="93"/>
      <c r="AN186" s="93"/>
      <c r="AO186" s="93"/>
      <c r="AP186" s="93"/>
      <c r="AQ186" s="93"/>
      <c r="AR186" s="93"/>
      <c r="AS186" s="93"/>
      <c r="AT186" s="93"/>
      <c r="AU186" s="93"/>
      <c r="AV186" s="93"/>
      <c r="AW186" s="93"/>
      <c r="AX186" s="93"/>
      <c r="AY186" s="93"/>
      <c r="AZ186" s="93"/>
      <c r="BA186" s="93"/>
      <c r="BB186" s="93"/>
      <c r="BC186" s="93"/>
      <c r="BD186" s="93"/>
      <c r="BE186" s="93"/>
      <c r="BF186" s="93"/>
      <c r="BG186" s="93"/>
      <c r="BH186" s="93"/>
      <c r="BI186" s="93"/>
      <c r="BJ186" s="93"/>
      <c r="BK186" s="93"/>
      <c r="BL186" s="93"/>
      <c r="BM186" s="93"/>
      <c r="BN186" s="93"/>
      <c r="BO186" s="93"/>
      <c r="BP186" s="93"/>
      <c r="BQ186" s="93"/>
      <c r="BR186" s="93"/>
      <c r="BS186" s="93"/>
      <c r="BT186" s="93"/>
      <c r="BU186" s="93"/>
      <c r="BV186" s="93"/>
      <c r="BW186" s="93"/>
      <c r="BX186" s="93"/>
      <c r="BY186" s="93"/>
    </row>
    <row r="187" spans="1:78" s="14" customFormat="1">
      <c r="A187" s="66"/>
      <c r="B187" s="97"/>
      <c r="C187" s="78"/>
      <c r="D187" s="78"/>
      <c r="E187" s="78"/>
      <c r="F187" s="78"/>
      <c r="G187" s="78"/>
      <c r="H187" s="78"/>
      <c r="I187" s="78"/>
      <c r="J187" s="78"/>
      <c r="K187" s="78"/>
      <c r="L187" s="78"/>
      <c r="M187" s="78"/>
      <c r="N187" s="78"/>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78"/>
      <c r="BA187" s="78"/>
      <c r="BB187" s="78"/>
      <c r="BC187" s="78"/>
      <c r="BD187" s="78"/>
      <c r="BE187" s="78"/>
      <c r="BF187" s="78"/>
      <c r="BG187" s="78"/>
      <c r="BH187" s="78"/>
      <c r="BI187" s="78"/>
      <c r="BJ187" s="78"/>
      <c r="BK187" s="78"/>
      <c r="BL187" s="78"/>
      <c r="BM187" s="78"/>
      <c r="BN187" s="78"/>
      <c r="BO187" s="78"/>
      <c r="BP187" s="78"/>
      <c r="BQ187" s="78"/>
      <c r="BR187" s="78"/>
      <c r="BS187" s="78"/>
      <c r="BT187" s="78"/>
      <c r="BU187" s="78"/>
      <c r="BV187" s="78"/>
      <c r="BW187" s="78"/>
      <c r="BX187" s="78"/>
      <c r="BY187" s="78"/>
    </row>
    <row r="188" spans="1:78" s="14" customFormat="1" ht="28.5">
      <c r="A188" s="66"/>
      <c r="B188" s="39" t="s">
        <v>164</v>
      </c>
      <c r="C188" s="54"/>
      <c r="D188" s="78"/>
      <c r="E188" s="78"/>
      <c r="F188" s="78"/>
      <c r="G188" s="78"/>
      <c r="H188" s="78"/>
      <c r="I188" s="78"/>
      <c r="J188" s="78"/>
      <c r="K188" s="78"/>
      <c r="L188" s="78"/>
      <c r="M188" s="78"/>
      <c r="N188" s="78"/>
      <c r="O188" s="78"/>
      <c r="P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AY188" s="78"/>
      <c r="AZ188" s="78"/>
      <c r="BA188" s="78"/>
      <c r="BB188" s="78"/>
      <c r="BC188" s="78"/>
      <c r="BD188" s="78"/>
      <c r="BE188" s="78"/>
      <c r="BF188" s="78"/>
      <c r="BG188" s="78"/>
      <c r="BH188" s="78"/>
      <c r="BI188" s="78"/>
      <c r="BJ188" s="78"/>
      <c r="BK188" s="78"/>
      <c r="BL188" s="78"/>
      <c r="BM188" s="78"/>
      <c r="BN188" s="78"/>
      <c r="BO188" s="78"/>
      <c r="BP188" s="78"/>
      <c r="BQ188" s="78"/>
      <c r="BR188" s="78"/>
      <c r="BS188" s="78"/>
      <c r="BT188" s="78"/>
      <c r="BU188" s="78"/>
      <c r="BV188" s="78"/>
      <c r="BW188" s="78"/>
      <c r="BX188" s="78"/>
      <c r="BY188" s="78"/>
    </row>
    <row r="189" spans="1:78" s="14" customFormat="1">
      <c r="A189" s="66"/>
      <c r="B189" s="97"/>
      <c r="C189" s="78"/>
      <c r="D189" s="78"/>
      <c r="E189" s="78"/>
      <c r="F189" s="78"/>
      <c r="G189" s="78"/>
      <c r="H189" s="78"/>
      <c r="I189" s="78"/>
      <c r="J189" s="78"/>
      <c r="K189" s="78"/>
      <c r="L189" s="78"/>
      <c r="M189" s="78"/>
      <c r="N189" s="78"/>
      <c r="O189" s="78"/>
      <c r="P189" s="78"/>
      <c r="Q189" s="78"/>
      <c r="R189" s="78"/>
      <c r="S189" s="78"/>
      <c r="T189" s="78"/>
      <c r="U189" s="78"/>
      <c r="V189" s="78"/>
      <c r="W189" s="78"/>
      <c r="X189" s="78"/>
      <c r="Y189" s="78"/>
      <c r="Z189" s="78"/>
      <c r="AA189" s="78"/>
      <c r="AB189" s="78"/>
      <c r="AC189" s="78"/>
      <c r="AD189" s="78"/>
      <c r="AE189" s="78"/>
      <c r="AF189" s="78"/>
      <c r="AG189" s="78"/>
      <c r="AH189" s="78"/>
      <c r="AI189" s="78"/>
      <c r="AJ189" s="78"/>
      <c r="AK189" s="78"/>
      <c r="AL189" s="78"/>
      <c r="AM189" s="78"/>
      <c r="AN189" s="78"/>
      <c r="AO189" s="78"/>
      <c r="AP189" s="78"/>
      <c r="AQ189" s="78"/>
      <c r="AR189" s="78"/>
      <c r="AS189" s="78"/>
      <c r="AT189" s="78"/>
      <c r="AU189" s="78"/>
      <c r="AV189" s="78"/>
      <c r="AW189" s="78"/>
      <c r="AX189" s="78"/>
      <c r="AY189" s="78"/>
      <c r="AZ189" s="78"/>
      <c r="BA189" s="78"/>
      <c r="BB189" s="78"/>
      <c r="BC189" s="78"/>
      <c r="BD189" s="78"/>
      <c r="BE189" s="78"/>
      <c r="BF189" s="78"/>
      <c r="BG189" s="78"/>
      <c r="BH189" s="78"/>
      <c r="BI189" s="78"/>
      <c r="BJ189" s="78"/>
      <c r="BK189" s="78"/>
      <c r="BL189" s="78"/>
      <c r="BM189" s="78"/>
      <c r="BN189" s="78"/>
      <c r="BO189" s="78"/>
      <c r="BP189" s="78"/>
      <c r="BQ189" s="78"/>
      <c r="BR189" s="78"/>
      <c r="BS189" s="78"/>
      <c r="BT189" s="78"/>
      <c r="BU189" s="78"/>
      <c r="BV189" s="78"/>
      <c r="BW189" s="78"/>
      <c r="BX189" s="78"/>
      <c r="BY189" s="78"/>
    </row>
    <row r="190" spans="1:78" s="14" customFormat="1" ht="15">
      <c r="A190" s="66"/>
      <c r="B190" s="76" t="s">
        <v>130</v>
      </c>
      <c r="C190" s="62"/>
      <c r="D190" s="77" t="s">
        <v>37</v>
      </c>
      <c r="E190" s="77" t="s">
        <v>38</v>
      </c>
      <c r="F190" s="5" t="s">
        <v>112</v>
      </c>
      <c r="G190" s="5"/>
      <c r="H190" s="57"/>
      <c r="I190" s="78"/>
      <c r="J190" s="78"/>
      <c r="K190" s="78"/>
      <c r="L190" s="78"/>
      <c r="M190" s="78"/>
      <c r="N190" s="78"/>
      <c r="O190" s="78"/>
      <c r="P190" s="78"/>
      <c r="Q190" s="78"/>
      <c r="R190" s="78"/>
      <c r="S190" s="78"/>
      <c r="T190" s="78"/>
      <c r="U190" s="78"/>
      <c r="V190" s="78"/>
      <c r="W190" s="78"/>
      <c r="X190" s="78"/>
      <c r="Y190" s="78"/>
      <c r="Z190" s="78"/>
      <c r="AA190" s="78"/>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AY190" s="78"/>
      <c r="AZ190" s="78"/>
      <c r="BA190" s="78"/>
      <c r="BB190" s="78"/>
      <c r="BC190" s="78"/>
      <c r="BD190" s="78"/>
      <c r="BE190" s="78"/>
      <c r="BF190" s="78"/>
      <c r="BG190" s="78"/>
      <c r="BH190" s="78"/>
      <c r="BI190" s="78"/>
      <c r="BJ190" s="78"/>
      <c r="BK190" s="78"/>
      <c r="BL190" s="78"/>
      <c r="BM190" s="78"/>
      <c r="BN190" s="78"/>
      <c r="BO190" s="78"/>
      <c r="BP190" s="78"/>
      <c r="BQ190" s="78"/>
      <c r="BR190" s="78"/>
      <c r="BS190" s="78"/>
      <c r="BT190" s="78"/>
      <c r="BU190" s="78"/>
      <c r="BV190" s="78"/>
      <c r="BW190" s="78"/>
      <c r="BX190" s="78"/>
      <c r="BY190" s="78"/>
    </row>
    <row r="191" spans="1:78" s="14" customFormat="1" ht="28.5">
      <c r="A191" s="66"/>
      <c r="B191" s="79" t="s">
        <v>131</v>
      </c>
      <c r="C191" s="61" t="s">
        <v>118</v>
      </c>
      <c r="D191" s="65"/>
      <c r="E191" s="65"/>
      <c r="F191" s="65"/>
      <c r="G191" s="5"/>
      <c r="H191" s="57"/>
      <c r="I191" s="78"/>
      <c r="J191" s="78"/>
      <c r="K191" s="78"/>
      <c r="L191" s="78"/>
      <c r="M191" s="78"/>
      <c r="N191" s="78"/>
      <c r="O191" s="78"/>
      <c r="P191" s="78"/>
      <c r="Q191" s="78"/>
      <c r="R191" s="78"/>
      <c r="S191" s="78"/>
      <c r="T191" s="78"/>
      <c r="U191" s="78"/>
      <c r="V191" s="78"/>
      <c r="W191" s="78"/>
      <c r="X191" s="78"/>
      <c r="Y191" s="78"/>
      <c r="Z191" s="78"/>
      <c r="AA191" s="78"/>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AY191" s="78"/>
      <c r="AZ191" s="78"/>
      <c r="BA191" s="78"/>
      <c r="BB191" s="78"/>
      <c r="BC191" s="78"/>
      <c r="BD191" s="78"/>
      <c r="BE191" s="78"/>
      <c r="BF191" s="78"/>
      <c r="BG191" s="78"/>
      <c r="BH191" s="78"/>
      <c r="BI191" s="78"/>
      <c r="BJ191" s="78"/>
      <c r="BK191" s="78"/>
      <c r="BL191" s="78"/>
      <c r="BM191" s="78"/>
      <c r="BN191" s="78"/>
      <c r="BO191" s="78"/>
      <c r="BP191" s="78"/>
      <c r="BQ191" s="78"/>
      <c r="BR191" s="78"/>
      <c r="BS191" s="78"/>
      <c r="BT191" s="78"/>
      <c r="BU191" s="78"/>
      <c r="BV191" s="78"/>
      <c r="BW191" s="78"/>
      <c r="BX191" s="78"/>
      <c r="BY191" s="78"/>
    </row>
    <row r="192" spans="1:78" s="14" customFormat="1">
      <c r="A192" s="66"/>
      <c r="B192" s="71"/>
      <c r="C192" s="80" t="s">
        <v>119</v>
      </c>
      <c r="D192" s="65"/>
      <c r="E192" s="65"/>
      <c r="F192" s="65"/>
      <c r="G192" s="5"/>
      <c r="H192" s="57"/>
      <c r="I192" s="78"/>
      <c r="J192" s="78"/>
      <c r="K192" s="78"/>
      <c r="L192" s="78"/>
      <c r="M192" s="78"/>
      <c r="N192" s="78"/>
      <c r="O192" s="78"/>
      <c r="P192" s="78"/>
      <c r="Q192" s="78"/>
      <c r="R192" s="78"/>
      <c r="S192" s="78"/>
      <c r="T192" s="78"/>
      <c r="U192" s="78"/>
      <c r="V192" s="78"/>
      <c r="W192" s="78"/>
      <c r="X192" s="78"/>
      <c r="Y192" s="78"/>
      <c r="Z192" s="78"/>
      <c r="AA192" s="78"/>
      <c r="AB192" s="78"/>
      <c r="AC192" s="78"/>
      <c r="AD192" s="78"/>
      <c r="AE192" s="78"/>
      <c r="AF192" s="78"/>
      <c r="AG192" s="78"/>
      <c r="AH192" s="78"/>
      <c r="AI192" s="78"/>
      <c r="AJ192" s="78"/>
      <c r="AK192" s="78"/>
      <c r="AL192" s="78"/>
      <c r="AM192" s="78"/>
      <c r="AN192" s="78"/>
      <c r="AO192" s="78"/>
      <c r="AP192" s="78"/>
      <c r="AQ192" s="78"/>
      <c r="AR192" s="78"/>
      <c r="AS192" s="78"/>
      <c r="AT192" s="78"/>
      <c r="AU192" s="78"/>
      <c r="AV192" s="78"/>
      <c r="AW192" s="78"/>
      <c r="AX192" s="78"/>
      <c r="AY192" s="78"/>
      <c r="AZ192" s="78"/>
      <c r="BA192" s="78"/>
      <c r="BB192" s="78"/>
      <c r="BC192" s="78"/>
      <c r="BD192" s="78"/>
      <c r="BE192" s="78"/>
      <c r="BF192" s="78"/>
      <c r="BG192" s="78"/>
      <c r="BH192" s="78"/>
      <c r="BI192" s="78"/>
      <c r="BJ192" s="78"/>
      <c r="BK192" s="78"/>
      <c r="BL192" s="78"/>
      <c r="BM192" s="78"/>
      <c r="BN192" s="78"/>
      <c r="BO192" s="78"/>
      <c r="BP192" s="78"/>
      <c r="BQ192" s="78"/>
      <c r="BR192" s="78"/>
      <c r="BS192" s="78"/>
      <c r="BT192" s="78"/>
      <c r="BU192" s="78"/>
      <c r="BV192" s="78"/>
      <c r="BW192" s="78"/>
      <c r="BX192" s="78"/>
      <c r="BY192" s="78"/>
    </row>
    <row r="193" spans="1:77" s="14" customFormat="1" ht="15">
      <c r="A193" s="66"/>
      <c r="B193" s="81" t="s">
        <v>132</v>
      </c>
      <c r="C193" s="82"/>
      <c r="D193" s="83" t="s">
        <v>133</v>
      </c>
      <c r="E193" s="83" t="s">
        <v>134</v>
      </c>
      <c r="F193" s="83" t="s">
        <v>135</v>
      </c>
      <c r="G193" s="84" t="s">
        <v>136</v>
      </c>
      <c r="H193" s="57"/>
      <c r="I193" s="78"/>
      <c r="J193" s="78"/>
      <c r="K193" s="78"/>
      <c r="L193" s="78"/>
      <c r="M193" s="78"/>
      <c r="N193" s="78"/>
      <c r="O193" s="78"/>
      <c r="P193" s="78"/>
      <c r="Q193" s="78"/>
      <c r="R193" s="78"/>
      <c r="S193" s="78"/>
      <c r="T193" s="78"/>
      <c r="U193" s="78"/>
      <c r="V193" s="78"/>
      <c r="W193" s="78"/>
      <c r="X193" s="78"/>
      <c r="Y193" s="78"/>
      <c r="Z193" s="78"/>
      <c r="AA193" s="78"/>
      <c r="AB193" s="78"/>
      <c r="AC193" s="78"/>
      <c r="AD193" s="78"/>
      <c r="AE193" s="78"/>
      <c r="AF193" s="78"/>
      <c r="AG193" s="78"/>
      <c r="AH193" s="78"/>
      <c r="AI193" s="78"/>
      <c r="AJ193" s="78"/>
      <c r="AK193" s="78"/>
      <c r="AL193" s="78"/>
      <c r="AM193" s="78"/>
      <c r="AN193" s="78"/>
      <c r="AO193" s="78"/>
      <c r="AP193" s="78"/>
      <c r="AQ193" s="78"/>
      <c r="AR193" s="78"/>
      <c r="AS193" s="78"/>
      <c r="AT193" s="78"/>
      <c r="AU193" s="78"/>
      <c r="AV193" s="78"/>
      <c r="AW193" s="78"/>
      <c r="AX193" s="78"/>
      <c r="AY193" s="78"/>
      <c r="AZ193" s="78"/>
      <c r="BA193" s="78"/>
      <c r="BB193" s="78"/>
      <c r="BC193" s="78"/>
      <c r="BD193" s="78"/>
      <c r="BE193" s="78"/>
      <c r="BF193" s="78"/>
      <c r="BG193" s="78"/>
      <c r="BH193" s="78"/>
      <c r="BI193" s="78"/>
      <c r="BJ193" s="78"/>
      <c r="BK193" s="78"/>
      <c r="BL193" s="78"/>
      <c r="BM193" s="78"/>
      <c r="BN193" s="78"/>
      <c r="BO193" s="78"/>
      <c r="BP193" s="78"/>
      <c r="BQ193" s="78"/>
      <c r="BR193" s="78"/>
      <c r="BS193" s="78"/>
      <c r="BT193" s="78"/>
      <c r="BU193" s="78"/>
      <c r="BV193" s="78"/>
      <c r="BW193" s="78"/>
      <c r="BX193" s="78"/>
      <c r="BY193" s="78"/>
    </row>
    <row r="194" spans="1:77" s="14" customFormat="1" ht="42.75">
      <c r="A194" s="66"/>
      <c r="B194" s="5"/>
      <c r="C194" s="85" t="s">
        <v>137</v>
      </c>
      <c r="D194" s="65"/>
      <c r="E194" s="65"/>
      <c r="F194" s="65"/>
      <c r="G194" s="65"/>
      <c r="H194" s="57"/>
      <c r="I194" s="78"/>
      <c r="J194" s="78"/>
      <c r="K194" s="78"/>
      <c r="L194" s="78"/>
      <c r="M194" s="78"/>
      <c r="N194" s="78"/>
      <c r="O194" s="78"/>
      <c r="P194" s="78"/>
      <c r="Q194" s="78"/>
      <c r="R194" s="78"/>
      <c r="S194" s="78"/>
      <c r="T194" s="78"/>
      <c r="U194" s="78"/>
      <c r="V194" s="78"/>
      <c r="W194" s="78"/>
      <c r="X194" s="78"/>
      <c r="Y194" s="78"/>
      <c r="Z194" s="78"/>
      <c r="AA194" s="78"/>
      <c r="AB194" s="78"/>
      <c r="AC194" s="78"/>
      <c r="AD194" s="78"/>
      <c r="AE194" s="78"/>
      <c r="AF194" s="78"/>
      <c r="AG194" s="78"/>
      <c r="AH194" s="78"/>
      <c r="AI194" s="78"/>
      <c r="AJ194" s="78"/>
      <c r="AK194" s="78"/>
      <c r="AL194" s="78"/>
      <c r="AM194" s="78"/>
      <c r="AN194" s="78"/>
      <c r="AO194" s="78"/>
      <c r="AP194" s="78"/>
      <c r="AQ194" s="78"/>
      <c r="AR194" s="78"/>
      <c r="AS194" s="78"/>
      <c r="AT194" s="78"/>
      <c r="AU194" s="78"/>
      <c r="AV194" s="78"/>
      <c r="AW194" s="78"/>
      <c r="AX194" s="78"/>
      <c r="AY194" s="78"/>
      <c r="AZ194" s="78"/>
      <c r="BA194" s="78"/>
      <c r="BB194" s="78"/>
      <c r="BC194" s="78"/>
      <c r="BD194" s="78"/>
      <c r="BE194" s="78"/>
      <c r="BF194" s="78"/>
      <c r="BG194" s="78"/>
      <c r="BH194" s="78"/>
      <c r="BI194" s="78"/>
      <c r="BJ194" s="78"/>
      <c r="BK194" s="78"/>
      <c r="BL194" s="78"/>
      <c r="BM194" s="78"/>
      <c r="BN194" s="78"/>
      <c r="BO194" s="78"/>
      <c r="BP194" s="78"/>
      <c r="BQ194" s="78"/>
      <c r="BR194" s="78"/>
      <c r="BS194" s="78"/>
      <c r="BT194" s="78"/>
      <c r="BU194" s="78"/>
      <c r="BV194" s="78"/>
      <c r="BW194" s="78"/>
      <c r="BX194" s="78"/>
      <c r="BY194" s="78"/>
    </row>
    <row r="195" spans="1:77" s="14" customFormat="1">
      <c r="A195" s="66"/>
      <c r="B195" s="4"/>
      <c r="C195" s="86"/>
      <c r="D195" s="65"/>
      <c r="E195" s="65"/>
      <c r="F195" s="65"/>
      <c r="G195" s="65"/>
      <c r="H195" s="57"/>
      <c r="I195" s="78"/>
      <c r="J195" s="78"/>
      <c r="K195" s="78"/>
      <c r="L195" s="78"/>
      <c r="M195" s="78"/>
      <c r="N195" s="78"/>
      <c r="O195" s="78"/>
      <c r="P195" s="78"/>
      <c r="Q195" s="78"/>
      <c r="R195" s="78"/>
      <c r="S195" s="78"/>
      <c r="T195" s="78"/>
      <c r="U195" s="78"/>
      <c r="V195" s="78"/>
      <c r="W195" s="78"/>
      <c r="X195" s="78"/>
      <c r="Y195" s="78"/>
      <c r="Z195" s="78"/>
      <c r="AA195" s="78"/>
      <c r="AB195" s="78"/>
      <c r="AC195" s="78"/>
      <c r="AD195" s="78"/>
      <c r="AE195" s="78"/>
      <c r="AF195" s="78"/>
      <c r="AG195" s="78"/>
      <c r="AH195" s="78"/>
      <c r="AI195" s="78"/>
      <c r="AJ195" s="78"/>
      <c r="AK195" s="78"/>
      <c r="AL195" s="78"/>
      <c r="AM195" s="78"/>
      <c r="AN195" s="78"/>
      <c r="AO195" s="78"/>
      <c r="AP195" s="78"/>
      <c r="AQ195" s="78"/>
      <c r="AR195" s="78"/>
      <c r="AS195" s="78"/>
      <c r="AT195" s="78"/>
      <c r="AU195" s="78"/>
      <c r="AV195" s="78"/>
      <c r="AW195" s="78"/>
      <c r="AX195" s="78"/>
      <c r="AY195" s="78"/>
      <c r="AZ195" s="78"/>
      <c r="BA195" s="78"/>
      <c r="BB195" s="78"/>
      <c r="BC195" s="78"/>
      <c r="BD195" s="78"/>
      <c r="BE195" s="78"/>
      <c r="BF195" s="78"/>
      <c r="BG195" s="78"/>
      <c r="BH195" s="78"/>
      <c r="BI195" s="78"/>
      <c r="BJ195" s="78"/>
      <c r="BK195" s="78"/>
      <c r="BL195" s="78"/>
      <c r="BM195" s="78"/>
      <c r="BN195" s="78"/>
      <c r="BO195" s="78"/>
      <c r="BP195" s="78"/>
      <c r="BQ195" s="78"/>
      <c r="BR195" s="78"/>
      <c r="BS195" s="78"/>
      <c r="BT195" s="78"/>
      <c r="BU195" s="78"/>
      <c r="BV195" s="78"/>
      <c r="BW195" s="78"/>
      <c r="BX195" s="78"/>
      <c r="BY195" s="78"/>
    </row>
    <row r="196" spans="1:77" s="14" customFormat="1">
      <c r="A196" s="66"/>
      <c r="B196" s="71"/>
      <c r="C196" s="2"/>
      <c r="D196" s="2"/>
      <c r="E196" s="5"/>
      <c r="F196" s="5"/>
      <c r="G196" s="5"/>
      <c r="H196" s="57"/>
      <c r="I196" s="78"/>
      <c r="J196" s="78"/>
      <c r="K196" s="78"/>
      <c r="L196" s="78"/>
      <c r="M196" s="78"/>
      <c r="N196" s="78"/>
      <c r="O196" s="78"/>
      <c r="P196" s="78"/>
      <c r="Q196" s="78"/>
      <c r="R196" s="78"/>
      <c r="S196" s="78"/>
      <c r="T196" s="78"/>
      <c r="U196" s="78"/>
      <c r="V196" s="78"/>
      <c r="W196" s="78"/>
      <c r="X196" s="78"/>
      <c r="Y196" s="78"/>
      <c r="Z196" s="78"/>
      <c r="AA196" s="78"/>
      <c r="AB196" s="78"/>
      <c r="AC196" s="78"/>
      <c r="AD196" s="78"/>
      <c r="AE196" s="78"/>
      <c r="AF196" s="78"/>
      <c r="AG196" s="78"/>
      <c r="AH196" s="78"/>
      <c r="AI196" s="78"/>
      <c r="AJ196" s="78"/>
      <c r="AK196" s="78"/>
      <c r="AL196" s="78"/>
      <c r="AM196" s="78"/>
      <c r="AN196" s="78"/>
      <c r="AO196" s="78"/>
      <c r="AP196" s="78"/>
      <c r="AQ196" s="78"/>
      <c r="AR196" s="78"/>
      <c r="AS196" s="78"/>
      <c r="AT196" s="78"/>
      <c r="AU196" s="78"/>
      <c r="AV196" s="78"/>
      <c r="AW196" s="78"/>
      <c r="AX196" s="78"/>
      <c r="AY196" s="78"/>
      <c r="AZ196" s="78"/>
      <c r="BA196" s="78"/>
      <c r="BB196" s="78"/>
      <c r="BC196" s="78"/>
      <c r="BD196" s="78"/>
      <c r="BE196" s="78"/>
      <c r="BF196" s="78"/>
      <c r="BG196" s="78"/>
      <c r="BH196" s="78"/>
      <c r="BI196" s="78"/>
      <c r="BJ196" s="78"/>
      <c r="BK196" s="78"/>
      <c r="BL196" s="78"/>
      <c r="BM196" s="78"/>
      <c r="BN196" s="78"/>
      <c r="BO196" s="78"/>
      <c r="BP196" s="78"/>
      <c r="BQ196" s="78"/>
      <c r="BR196" s="78"/>
      <c r="BS196" s="78"/>
      <c r="BT196" s="78"/>
      <c r="BU196" s="78"/>
      <c r="BV196" s="78"/>
      <c r="BW196" s="78"/>
      <c r="BX196" s="78"/>
      <c r="BY196" s="78"/>
    </row>
    <row r="197" spans="1:77" s="14" customFormat="1" ht="15">
      <c r="A197" s="66"/>
      <c r="B197" s="76" t="s">
        <v>138</v>
      </c>
      <c r="C197" s="2"/>
      <c r="D197" s="2"/>
      <c r="E197" s="5"/>
      <c r="F197" s="5"/>
      <c r="G197" s="5"/>
      <c r="H197" s="57"/>
      <c r="I197" s="78"/>
      <c r="J197" s="78"/>
      <c r="K197" s="78"/>
      <c r="L197" s="78"/>
      <c r="M197" s="78"/>
      <c r="N197" s="78"/>
      <c r="O197" s="78"/>
      <c r="P197" s="78"/>
      <c r="Q197" s="78"/>
      <c r="R197" s="78"/>
      <c r="S197" s="78"/>
      <c r="T197" s="78"/>
      <c r="U197" s="78"/>
      <c r="V197" s="78"/>
      <c r="W197" s="78"/>
      <c r="X197" s="78"/>
      <c r="Y197" s="78"/>
      <c r="Z197" s="78"/>
      <c r="AA197" s="78"/>
      <c r="AB197" s="78"/>
      <c r="AC197" s="78"/>
      <c r="AD197" s="78"/>
      <c r="AE197" s="78"/>
      <c r="AF197" s="78"/>
      <c r="AG197" s="78"/>
      <c r="AH197" s="78"/>
      <c r="AI197" s="78"/>
      <c r="AJ197" s="78"/>
      <c r="AK197" s="78"/>
      <c r="AL197" s="78"/>
      <c r="AM197" s="78"/>
      <c r="AN197" s="78"/>
      <c r="AO197" s="78"/>
      <c r="AP197" s="78"/>
      <c r="AQ197" s="78"/>
      <c r="AR197" s="78"/>
      <c r="AS197" s="78"/>
      <c r="AT197" s="78"/>
      <c r="AU197" s="78"/>
      <c r="AV197" s="78"/>
      <c r="AW197" s="78"/>
      <c r="AX197" s="78"/>
      <c r="AY197" s="78"/>
      <c r="AZ197" s="78"/>
      <c r="BA197" s="78"/>
      <c r="BB197" s="78"/>
      <c r="BC197" s="78"/>
      <c r="BD197" s="78"/>
      <c r="BE197" s="78"/>
      <c r="BF197" s="78"/>
      <c r="BG197" s="78"/>
      <c r="BH197" s="78"/>
      <c r="BI197" s="78"/>
      <c r="BJ197" s="78"/>
      <c r="BK197" s="78"/>
      <c r="BL197" s="78"/>
      <c r="BM197" s="78"/>
      <c r="BN197" s="78"/>
      <c r="BO197" s="78"/>
      <c r="BP197" s="78"/>
      <c r="BQ197" s="78"/>
      <c r="BR197" s="78"/>
      <c r="BS197" s="78"/>
      <c r="BT197" s="78"/>
      <c r="BU197" s="78"/>
      <c r="BV197" s="78"/>
      <c r="BW197" s="78"/>
      <c r="BX197" s="78"/>
      <c r="BY197" s="78"/>
    </row>
    <row r="198" spans="1:77" s="14" customFormat="1">
      <c r="A198" s="66"/>
      <c r="B198" s="4"/>
      <c r="C198" s="4"/>
      <c r="D198" s="5"/>
      <c r="E198" s="5"/>
      <c r="F198" s="5"/>
      <c r="G198" s="5"/>
      <c r="H198" s="2"/>
      <c r="I198" s="78"/>
      <c r="J198" s="78"/>
      <c r="K198" s="78"/>
      <c r="L198" s="78"/>
      <c r="M198" s="78"/>
      <c r="N198" s="78"/>
      <c r="O198" s="78"/>
      <c r="P198" s="78"/>
      <c r="Q198" s="78"/>
      <c r="R198" s="78"/>
      <c r="S198" s="78"/>
      <c r="T198" s="78"/>
      <c r="U198" s="78"/>
      <c r="V198" s="78"/>
      <c r="W198" s="78"/>
      <c r="X198" s="78"/>
      <c r="Y198" s="78"/>
      <c r="Z198" s="78"/>
      <c r="AA198" s="78"/>
      <c r="AB198" s="78"/>
      <c r="AC198" s="78"/>
      <c r="AD198" s="78"/>
      <c r="AE198" s="78"/>
      <c r="AF198" s="78"/>
      <c r="AG198" s="78"/>
      <c r="AH198" s="78"/>
      <c r="AI198" s="78"/>
      <c r="AJ198" s="78"/>
      <c r="AK198" s="78"/>
      <c r="AL198" s="78"/>
      <c r="AM198" s="78"/>
      <c r="AN198" s="78"/>
      <c r="AO198" s="78"/>
      <c r="AP198" s="78"/>
      <c r="AQ198" s="78"/>
      <c r="AR198" s="78"/>
      <c r="AS198" s="78"/>
      <c r="AT198" s="78"/>
      <c r="AU198" s="78"/>
      <c r="AV198" s="78"/>
      <c r="AW198" s="78"/>
      <c r="AX198" s="78"/>
      <c r="AY198" s="78"/>
      <c r="AZ198" s="78"/>
      <c r="BA198" s="78"/>
      <c r="BB198" s="78"/>
      <c r="BC198" s="78"/>
      <c r="BD198" s="78"/>
      <c r="BE198" s="78"/>
      <c r="BF198" s="78"/>
      <c r="BG198" s="78"/>
      <c r="BH198" s="78"/>
      <c r="BI198" s="78"/>
      <c r="BJ198" s="78"/>
      <c r="BK198" s="78"/>
      <c r="BL198" s="78"/>
      <c r="BM198" s="78"/>
      <c r="BN198" s="78"/>
      <c r="BO198" s="78"/>
      <c r="BP198" s="78"/>
      <c r="BQ198" s="78"/>
      <c r="BR198" s="78"/>
      <c r="BS198" s="78"/>
      <c r="BT198" s="78"/>
      <c r="BU198" s="78"/>
      <c r="BV198" s="78"/>
      <c r="BW198" s="78"/>
      <c r="BX198" s="78"/>
      <c r="BY198" s="78"/>
    </row>
    <row r="199" spans="1:77" s="14" customFormat="1">
      <c r="A199" s="66"/>
      <c r="B199" s="109" t="s">
        <v>252</v>
      </c>
      <c r="C199" s="2"/>
      <c r="D199" s="2"/>
      <c r="E199" s="5"/>
      <c r="F199" s="5"/>
      <c r="G199" s="5"/>
      <c r="H199" s="57"/>
      <c r="I199" s="78"/>
      <c r="J199" s="78"/>
      <c r="K199" s="78"/>
      <c r="L199" s="78"/>
      <c r="M199" s="78"/>
      <c r="N199" s="78"/>
      <c r="O199" s="78"/>
      <c r="P199" s="78"/>
      <c r="Q199" s="78"/>
      <c r="R199" s="78"/>
      <c r="S199" s="78"/>
      <c r="T199" s="78"/>
      <c r="U199" s="78"/>
      <c r="V199" s="78"/>
      <c r="W199" s="78"/>
      <c r="X199" s="78"/>
      <c r="Y199" s="78"/>
      <c r="Z199" s="78"/>
      <c r="AA199" s="78"/>
      <c r="AB199" s="78"/>
      <c r="AC199" s="78"/>
      <c r="AD199" s="78"/>
      <c r="AE199" s="78"/>
      <c r="AF199" s="78"/>
      <c r="AG199" s="78"/>
      <c r="AH199" s="78"/>
      <c r="AI199" s="78"/>
      <c r="AJ199" s="78"/>
      <c r="AK199" s="78"/>
      <c r="AL199" s="78"/>
      <c r="AM199" s="78"/>
      <c r="AN199" s="78"/>
      <c r="AO199" s="78"/>
      <c r="AP199" s="78"/>
      <c r="AQ199" s="78"/>
      <c r="AR199" s="78"/>
      <c r="AS199" s="78"/>
      <c r="AT199" s="78"/>
      <c r="AU199" s="78"/>
      <c r="AV199" s="78"/>
      <c r="AW199" s="78"/>
      <c r="AX199" s="78"/>
      <c r="AY199" s="78"/>
      <c r="AZ199" s="78"/>
      <c r="BA199" s="78"/>
      <c r="BB199" s="78"/>
      <c r="BC199" s="78"/>
      <c r="BD199" s="78"/>
      <c r="BE199" s="78"/>
      <c r="BF199" s="78"/>
      <c r="BG199" s="78"/>
      <c r="BH199" s="78"/>
      <c r="BI199" s="78"/>
      <c r="BJ199" s="78"/>
      <c r="BK199" s="78"/>
      <c r="BL199" s="78"/>
      <c r="BM199" s="78"/>
      <c r="BN199" s="78"/>
      <c r="BO199" s="78"/>
      <c r="BP199" s="78"/>
      <c r="BQ199" s="78"/>
      <c r="BR199" s="78"/>
      <c r="BS199" s="78"/>
      <c r="BT199" s="78"/>
      <c r="BU199" s="78"/>
      <c r="BV199" s="78"/>
      <c r="BW199" s="78"/>
      <c r="BX199" s="78"/>
      <c r="BY199" s="78"/>
    </row>
    <row r="200" spans="1:77" ht="42.75">
      <c r="B200" s="140" t="s">
        <v>270</v>
      </c>
      <c r="C200" s="99" t="s">
        <v>152</v>
      </c>
      <c r="D200" s="152" t="s">
        <v>220</v>
      </c>
      <c r="E200" s="100" t="s">
        <v>2152</v>
      </c>
    </row>
    <row r="201" spans="1:77">
      <c r="B201" s="16"/>
      <c r="C201" s="102">
        <v>1</v>
      </c>
      <c r="D201" s="103"/>
      <c r="E201" s="41"/>
    </row>
    <row r="202" spans="1:77">
      <c r="C202" s="104">
        <v>2</v>
      </c>
      <c r="D202" s="103"/>
      <c r="E202" s="41"/>
    </row>
    <row r="203" spans="1:77">
      <c r="C203" s="104">
        <v>3</v>
      </c>
      <c r="D203" s="103"/>
      <c r="E203" s="41"/>
    </row>
    <row r="204" spans="1:77">
      <c r="C204" s="104">
        <v>4</v>
      </c>
      <c r="D204" s="103"/>
      <c r="E204" s="41"/>
    </row>
    <row r="205" spans="1:77">
      <c r="C205" s="104">
        <v>5</v>
      </c>
      <c r="D205" s="103"/>
      <c r="E205" s="41"/>
    </row>
    <row r="206" spans="1:77">
      <c r="C206" s="104">
        <v>6</v>
      </c>
      <c r="D206" s="103"/>
      <c r="E206" s="41"/>
    </row>
    <row r="207" spans="1:77">
      <c r="C207" s="104">
        <v>7</v>
      </c>
      <c r="D207" s="103"/>
      <c r="E207" s="41"/>
    </row>
    <row r="208" spans="1:77">
      <c r="C208" s="104">
        <v>8</v>
      </c>
      <c r="D208" s="103"/>
      <c r="E208" s="41"/>
    </row>
    <row r="209" spans="1:78">
      <c r="C209" s="104">
        <v>9</v>
      </c>
      <c r="D209" s="103"/>
      <c r="E209" s="41"/>
      <c r="F209" s="124"/>
    </row>
    <row r="210" spans="1:78">
      <c r="C210" s="105">
        <v>10</v>
      </c>
      <c r="D210" s="103"/>
      <c r="E210" s="41"/>
    </row>
    <row r="211" spans="1:78">
      <c r="C211" s="773" t="s">
        <v>157</v>
      </c>
      <c r="D211" s="774"/>
      <c r="E211" s="154">
        <f>SUM(E201:E210)</f>
        <v>0</v>
      </c>
    </row>
    <row r="212" spans="1:78">
      <c r="A212" s="51"/>
    </row>
    <row r="213" spans="1:78" s="16" customFormat="1" ht="18.75" thickBot="1">
      <c r="A213" s="18"/>
      <c r="C213" s="110"/>
      <c r="D213" s="110"/>
      <c r="E213" s="110"/>
      <c r="F213" s="111"/>
      <c r="G213" s="111"/>
      <c r="H213" s="112"/>
      <c r="I213" s="2"/>
      <c r="J213" s="67"/>
      <c r="K213" s="67"/>
      <c r="L213" s="67"/>
      <c r="M213" s="67"/>
      <c r="N213" s="67"/>
      <c r="O213" s="67"/>
      <c r="P213" s="67"/>
      <c r="Q213" s="67"/>
      <c r="R213" s="67"/>
      <c r="S213" s="67"/>
      <c r="T213" s="67"/>
      <c r="U213" s="67"/>
      <c r="V213" s="67"/>
      <c r="W213" s="67"/>
      <c r="X213" s="67"/>
      <c r="Y213" s="67"/>
      <c r="Z213" s="67"/>
      <c r="AA213" s="67"/>
      <c r="AB213" s="67"/>
      <c r="AC213" s="67"/>
      <c r="AD213" s="67"/>
      <c r="AE213" s="67"/>
      <c r="AF213" s="67"/>
      <c r="AG213" s="67"/>
      <c r="AH213" s="67"/>
      <c r="AI213" s="67"/>
      <c r="AJ213" s="67"/>
      <c r="AK213" s="67"/>
      <c r="AL213" s="67"/>
      <c r="AM213" s="67"/>
      <c r="AN213" s="67"/>
      <c r="AO213" s="67"/>
      <c r="AP213" s="67"/>
      <c r="AQ213" s="67"/>
      <c r="AR213" s="67"/>
      <c r="AS213" s="67"/>
      <c r="AT213" s="67"/>
      <c r="AU213" s="67"/>
      <c r="AV213" s="67"/>
      <c r="AW213" s="67"/>
      <c r="AX213" s="67"/>
      <c r="AY213" s="67"/>
      <c r="AZ213" s="67"/>
      <c r="BA213" s="67"/>
      <c r="BB213" s="67"/>
      <c r="BC213" s="67"/>
      <c r="BD213" s="67"/>
      <c r="BE213" s="67"/>
      <c r="BF213" s="67"/>
      <c r="BG213" s="67"/>
      <c r="BH213" s="67"/>
      <c r="BI213" s="67"/>
      <c r="BJ213" s="67"/>
      <c r="BK213" s="67"/>
      <c r="BL213" s="67"/>
      <c r="BM213" s="67"/>
      <c r="BN213" s="67"/>
      <c r="BO213" s="67"/>
      <c r="BP213" s="67"/>
      <c r="BQ213" s="67"/>
      <c r="BR213" s="67"/>
      <c r="BS213" s="67"/>
      <c r="BT213" s="67"/>
      <c r="BU213" s="67"/>
      <c r="BV213" s="67"/>
      <c r="BW213" s="67"/>
      <c r="BX213" s="67"/>
      <c r="BY213" s="67"/>
      <c r="BZ213" s="67"/>
    </row>
    <row r="214" spans="1:78" s="16" customFormat="1" ht="15">
      <c r="A214" s="18"/>
      <c r="B214" s="6" t="s">
        <v>139</v>
      </c>
      <c r="C214" s="113"/>
      <c r="D214" s="114" t="s">
        <v>140</v>
      </c>
      <c r="E214" s="115" t="s">
        <v>141</v>
      </c>
      <c r="F214" s="116" t="s">
        <v>142</v>
      </c>
      <c r="G214" s="117" t="s">
        <v>143</v>
      </c>
      <c r="I214" s="772"/>
      <c r="J214" s="67"/>
      <c r="K214" s="67"/>
      <c r="L214" s="67"/>
      <c r="M214" s="67"/>
      <c r="N214" s="67"/>
      <c r="O214" s="67"/>
      <c r="P214" s="67"/>
      <c r="Q214" s="67"/>
      <c r="R214" s="67"/>
      <c r="S214" s="67"/>
      <c r="T214" s="67"/>
      <c r="U214" s="67"/>
      <c r="V214" s="67"/>
      <c r="W214" s="67"/>
      <c r="X214" s="67"/>
      <c r="Y214" s="67"/>
      <c r="Z214" s="67"/>
      <c r="AA214" s="67"/>
      <c r="AB214" s="67"/>
      <c r="AC214" s="67"/>
      <c r="AD214" s="67"/>
      <c r="AE214" s="67"/>
      <c r="AF214" s="67"/>
      <c r="AG214" s="67"/>
      <c r="AH214" s="67"/>
      <c r="AI214" s="67"/>
      <c r="AJ214" s="67"/>
      <c r="AK214" s="67"/>
      <c r="AL214" s="67"/>
      <c r="AM214" s="67"/>
      <c r="AN214" s="67"/>
      <c r="AO214" s="67"/>
      <c r="AP214" s="67"/>
      <c r="AQ214" s="67"/>
      <c r="AR214" s="67"/>
      <c r="AS214" s="67"/>
      <c r="AT214" s="67"/>
      <c r="AU214" s="67"/>
      <c r="AV214" s="67"/>
      <c r="AW214" s="67"/>
      <c r="AX214" s="67"/>
      <c r="AY214" s="67"/>
      <c r="AZ214" s="67"/>
      <c r="BA214" s="67"/>
      <c r="BB214" s="67"/>
      <c r="BC214" s="67"/>
      <c r="BD214" s="67"/>
      <c r="BE214" s="67"/>
      <c r="BF214" s="67"/>
      <c r="BG214" s="67"/>
      <c r="BH214" s="67"/>
      <c r="BI214" s="67"/>
      <c r="BJ214" s="67"/>
      <c r="BK214" s="67"/>
      <c r="BL214" s="67"/>
      <c r="BM214" s="67"/>
      <c r="BN214" s="67"/>
      <c r="BO214" s="67"/>
      <c r="BP214" s="67"/>
      <c r="BQ214" s="67"/>
      <c r="BR214" s="67"/>
      <c r="BS214" s="67"/>
      <c r="BT214" s="67"/>
      <c r="BU214" s="67"/>
      <c r="BV214" s="67"/>
      <c r="BW214" s="67"/>
      <c r="BX214" s="67"/>
      <c r="BY214" s="67"/>
      <c r="BZ214" s="67"/>
    </row>
    <row r="215" spans="1:78" s="16" customFormat="1" ht="72" thickBot="1">
      <c r="A215" s="18"/>
      <c r="C215" s="131" t="s">
        <v>146</v>
      </c>
      <c r="D215" s="118">
        <f>IF(E211=0,0,E211*tCO2e_KWhחשמל)</f>
        <v>0</v>
      </c>
      <c r="E215" s="167">
        <f>IF(E211=0,0,$C$51)</f>
        <v>0</v>
      </c>
      <c r="F215" s="168">
        <f>IF(E215=0,0,-1*(1-D215/E215))</f>
        <v>0</v>
      </c>
      <c r="G215" s="119"/>
      <c r="H215" s="141" t="s">
        <v>144</v>
      </c>
      <c r="I215" s="772"/>
      <c r="J215" s="67"/>
      <c r="K215" s="67"/>
      <c r="L215" s="67"/>
      <c r="M215" s="67"/>
      <c r="N215" s="67"/>
      <c r="O215" s="67"/>
      <c r="P215" s="67"/>
      <c r="Q215" s="67"/>
      <c r="R215" s="67"/>
      <c r="S215" s="67"/>
      <c r="T215" s="67"/>
      <c r="U215" s="67"/>
      <c r="V215" s="67"/>
      <c r="W215" s="67"/>
      <c r="X215" s="67"/>
      <c r="Y215" s="67"/>
      <c r="Z215" s="67"/>
      <c r="AA215" s="67"/>
      <c r="AB215" s="67"/>
      <c r="AC215" s="67"/>
      <c r="AD215" s="67"/>
      <c r="AE215" s="67"/>
      <c r="AF215" s="67"/>
      <c r="AG215" s="67"/>
      <c r="AH215" s="67"/>
      <c r="AI215" s="67"/>
      <c r="AJ215" s="67"/>
      <c r="AK215" s="67"/>
      <c r="AL215" s="67"/>
      <c r="AM215" s="67"/>
      <c r="AN215" s="67"/>
      <c r="AO215" s="67"/>
      <c r="AP215" s="67"/>
      <c r="AQ215" s="67"/>
      <c r="AR215" s="67"/>
      <c r="AS215" s="67"/>
      <c r="AT215" s="67"/>
      <c r="AU215" s="67"/>
      <c r="AV215" s="67"/>
      <c r="AW215" s="67"/>
      <c r="AX215" s="67"/>
      <c r="AY215" s="67"/>
      <c r="AZ215" s="67"/>
      <c r="BA215" s="67"/>
      <c r="BB215" s="67"/>
      <c r="BC215" s="67"/>
      <c r="BD215" s="67"/>
      <c r="BE215" s="67"/>
      <c r="BF215" s="67"/>
      <c r="BG215" s="67"/>
      <c r="BH215" s="67"/>
      <c r="BI215" s="67"/>
      <c r="BJ215" s="67"/>
      <c r="BK215" s="67"/>
      <c r="BL215" s="67"/>
      <c r="BM215" s="67"/>
      <c r="BN215" s="67"/>
      <c r="BO215" s="67"/>
      <c r="BP215" s="67"/>
      <c r="BQ215" s="67"/>
      <c r="BR215" s="67"/>
      <c r="BS215" s="67"/>
      <c r="BT215" s="67"/>
      <c r="BU215" s="67"/>
      <c r="BV215" s="67"/>
      <c r="BW215" s="67"/>
      <c r="BX215" s="67"/>
      <c r="BY215" s="67"/>
      <c r="BZ215" s="67"/>
    </row>
    <row r="216" spans="1:78" s="16" customFormat="1" ht="15.75" thickBot="1">
      <c r="A216" s="18"/>
      <c r="B216" s="71"/>
      <c r="C216" s="3"/>
      <c r="D216" s="88"/>
      <c r="E216" s="5"/>
      <c r="F216" s="89"/>
      <c r="G216" s="2"/>
      <c r="H216" s="2"/>
      <c r="I216" s="67"/>
      <c r="J216" s="67"/>
      <c r="K216" s="6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c r="AM216" s="67"/>
      <c r="AN216" s="67"/>
      <c r="AO216" s="67"/>
      <c r="AP216" s="67"/>
      <c r="AQ216" s="67"/>
      <c r="AR216" s="67"/>
      <c r="AS216" s="67"/>
      <c r="AT216" s="67"/>
      <c r="AU216" s="67"/>
      <c r="AV216" s="67"/>
      <c r="AW216" s="67"/>
      <c r="AX216" s="67"/>
      <c r="AY216" s="67"/>
      <c r="AZ216" s="67"/>
      <c r="BA216" s="67"/>
      <c r="BB216" s="67"/>
      <c r="BC216" s="67"/>
      <c r="BD216" s="67"/>
      <c r="BE216" s="67"/>
      <c r="BF216" s="67"/>
      <c r="BG216" s="67"/>
      <c r="BH216" s="67"/>
      <c r="BI216" s="67"/>
      <c r="BJ216" s="67"/>
      <c r="BK216" s="67"/>
      <c r="BL216" s="67"/>
      <c r="BM216" s="67"/>
      <c r="BN216" s="67"/>
      <c r="BO216" s="67"/>
      <c r="BP216" s="67"/>
      <c r="BQ216" s="67"/>
      <c r="BR216" s="67"/>
      <c r="BS216" s="67"/>
      <c r="BT216" s="67"/>
      <c r="BU216" s="67"/>
      <c r="BV216" s="67"/>
      <c r="BW216" s="67"/>
      <c r="BX216" s="67"/>
      <c r="BY216" s="67"/>
    </row>
    <row r="217" spans="1:78" s="16" customFormat="1" ht="15">
      <c r="A217" s="18"/>
      <c r="B217" s="7" t="s">
        <v>151</v>
      </c>
      <c r="C217" s="120"/>
      <c r="D217" s="121" t="s">
        <v>140</v>
      </c>
      <c r="E217" s="122" t="s">
        <v>141</v>
      </c>
      <c r="F217" s="121" t="s">
        <v>142</v>
      </c>
      <c r="G217" s="123" t="s">
        <v>143</v>
      </c>
      <c r="I217" s="67"/>
      <c r="J217" s="67"/>
      <c r="K217" s="6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c r="AJ217" s="67"/>
      <c r="AK217" s="67"/>
      <c r="AL217" s="67"/>
      <c r="AM217" s="67"/>
      <c r="AN217" s="67"/>
      <c r="AO217" s="67"/>
      <c r="AP217" s="67"/>
      <c r="AQ217" s="67"/>
      <c r="AR217" s="67"/>
      <c r="AS217" s="67"/>
      <c r="AT217" s="67"/>
      <c r="AU217" s="67"/>
      <c r="AV217" s="67"/>
      <c r="AW217" s="67"/>
      <c r="AX217" s="67"/>
      <c r="AY217" s="67"/>
      <c r="AZ217" s="67"/>
      <c r="BA217" s="67"/>
      <c r="BB217" s="67"/>
      <c r="BC217" s="67"/>
      <c r="BD217" s="67"/>
      <c r="BE217" s="67"/>
      <c r="BF217" s="67"/>
      <c r="BG217" s="67"/>
      <c r="BH217" s="67"/>
      <c r="BI217" s="67"/>
      <c r="BJ217" s="67"/>
      <c r="BK217" s="67"/>
      <c r="BL217" s="67"/>
      <c r="BM217" s="67"/>
      <c r="BN217" s="67"/>
      <c r="BO217" s="67"/>
      <c r="BP217" s="67"/>
      <c r="BQ217" s="67"/>
      <c r="BR217" s="67"/>
      <c r="BS217" s="67"/>
      <c r="BT217" s="67"/>
      <c r="BU217" s="67"/>
      <c r="BV217" s="67"/>
      <c r="BW217" s="67"/>
      <c r="BX217" s="67"/>
    </row>
    <row r="218" spans="1:78" s="16" customFormat="1" ht="72" thickBot="1">
      <c r="A218" s="18"/>
      <c r="B218" s="71"/>
      <c r="C218" s="87" t="s">
        <v>207</v>
      </c>
      <c r="D218" s="118">
        <f>IF(E211=0,0,E211)</f>
        <v>0</v>
      </c>
      <c r="E218" s="118">
        <f>IF(E211=0,0,$E$51)</f>
        <v>0</v>
      </c>
      <c r="F218" s="168">
        <f>IF(E218=0,0,-1*(1-D218/E218))</f>
        <v>0</v>
      </c>
      <c r="G218" s="119"/>
      <c r="H218" s="169" t="s">
        <v>144</v>
      </c>
      <c r="I218" s="67"/>
      <c r="J218" s="67"/>
      <c r="K218" s="6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c r="AJ218" s="67"/>
      <c r="AK218" s="67"/>
      <c r="AL218" s="67"/>
      <c r="AM218" s="67"/>
      <c r="AN218" s="67"/>
      <c r="AO218" s="67"/>
      <c r="AP218" s="67"/>
      <c r="AQ218" s="67"/>
      <c r="AR218" s="67"/>
      <c r="AS218" s="67"/>
      <c r="AT218" s="67"/>
      <c r="AU218" s="67"/>
      <c r="AV218" s="67"/>
      <c r="AW218" s="67"/>
      <c r="AX218" s="67"/>
      <c r="AY218" s="67"/>
      <c r="AZ218" s="67"/>
      <c r="BA218" s="67"/>
      <c r="BB218" s="67"/>
      <c r="BC218" s="67"/>
      <c r="BD218" s="67"/>
      <c r="BE218" s="67"/>
      <c r="BF218" s="67"/>
      <c r="BG218" s="67"/>
      <c r="BH218" s="67"/>
      <c r="BI218" s="67"/>
      <c r="BJ218" s="67"/>
      <c r="BK218" s="67"/>
      <c r="BL218" s="67"/>
      <c r="BM218" s="67"/>
      <c r="BN218" s="67"/>
      <c r="BO218" s="67"/>
      <c r="BP218" s="67"/>
      <c r="BQ218" s="67"/>
      <c r="BR218" s="67"/>
      <c r="BS218" s="67"/>
      <c r="BT218" s="67"/>
      <c r="BU218" s="67"/>
      <c r="BV218" s="67"/>
      <c r="BW218" s="67"/>
      <c r="BX218" s="67"/>
    </row>
  </sheetData>
  <sheetProtection algorithmName="SHA-512" hashValue="x9pxn7TIZQYc4v6JcXO4xCxKrszOkQtgkfo8JH0JI7PbcvhcWnGVcthMNSlgqcc5EWVUk6U35WbqNnmlFiRXOA==" saltValue="VBNwwnr0nznZn56pgDHLaA==" spinCount="100000" sheet="1" objects="1" scenarios="1" selectLockedCells="1"/>
  <customSheetViews>
    <customSheetView guid="{2DAA1D84-496C-43B3-9B3D-F6443FDB70D2}" scale="90" hiddenRows="1">
      <selection activeCell="E149" sqref="E149"/>
      <pageMargins left="0.7" right="0.7" top="0.75" bottom="0.75" header="0.3" footer="0.3"/>
      <pageSetup paperSize="9" orientation="portrait" verticalDpi="0" r:id="rId1"/>
    </customSheetView>
    <customSheetView guid="{4795D392-B56F-435A-BCD0-DB99C7E0A0B0}" scale="90" hiddenRows="1" topLeftCell="A136">
      <selection activeCell="E149" sqref="E149"/>
      <pageMargins left="0.7" right="0.7" top="0.75" bottom="0.75" header="0.3" footer="0.3"/>
      <pageSetup paperSize="9" orientation="portrait" verticalDpi="0" r:id="rId2"/>
    </customSheetView>
  </customSheetViews>
  <mergeCells count="24">
    <mergeCell ref="B12:C12"/>
    <mergeCell ref="C1:F1"/>
    <mergeCell ref="D2:E2"/>
    <mergeCell ref="A94:D94"/>
    <mergeCell ref="B95:C95"/>
    <mergeCell ref="C71:D71"/>
    <mergeCell ref="E71:G71"/>
    <mergeCell ref="B74:B77"/>
    <mergeCell ref="C74:C77"/>
    <mergeCell ref="B13:C13"/>
    <mergeCell ref="D13:E13"/>
    <mergeCell ref="B38:C38"/>
    <mergeCell ref="D74:D77"/>
    <mergeCell ref="E74:E77"/>
    <mergeCell ref="B86:B89"/>
    <mergeCell ref="C86:C89"/>
    <mergeCell ref="E86:E89"/>
    <mergeCell ref="D86:D89"/>
    <mergeCell ref="I180:I181"/>
    <mergeCell ref="C211:D211"/>
    <mergeCell ref="I214:I215"/>
    <mergeCell ref="I146:I147"/>
    <mergeCell ref="C143:D143"/>
    <mergeCell ref="C177:D177"/>
  </mergeCells>
  <conditionalFormatting sqref="GE97:XFD97">
    <cfRule type="expression" dxfId="13" priority="41">
      <formula>OR(#REF!="",#REF!="לא")</formula>
    </cfRule>
  </conditionalFormatting>
  <conditionalFormatting sqref="GE97:XFD97">
    <cfRule type="expression" dxfId="12" priority="40">
      <formula>OR(#REF!="",#REF!="לא")</formula>
    </cfRule>
  </conditionalFormatting>
  <conditionalFormatting sqref="GE97:XFD97">
    <cfRule type="expression" dxfId="11" priority="39">
      <formula>OR(#REF!="",#REF!="לא")</formula>
    </cfRule>
  </conditionalFormatting>
  <conditionalFormatting sqref="GE49:XFD49 GE22:XFD22">
    <cfRule type="expression" dxfId="10" priority="11">
      <formula>OR(#REF!="",#REF!="לא")</formula>
    </cfRule>
  </conditionalFormatting>
  <conditionalFormatting sqref="A98:XFD219">
    <cfRule type="expression" dxfId="9" priority="9">
      <formula>OR($C$96="",$C$96="לא")</formula>
    </cfRule>
  </conditionalFormatting>
  <conditionalFormatting sqref="A157:XFD219">
    <cfRule type="expression" dxfId="8" priority="8">
      <formula>OR($C$155="לא",$C$155=0)</formula>
    </cfRule>
  </conditionalFormatting>
  <conditionalFormatting sqref="A190:XFD219">
    <cfRule type="expression" dxfId="7" priority="7">
      <formula>OR($C$188="",$C$188=0)</formula>
    </cfRule>
  </conditionalFormatting>
  <conditionalFormatting sqref="GE65:XFD65">
    <cfRule type="expression" dxfId="6" priority="5">
      <formula>OR(#REF!="",#REF!="לא")</formula>
    </cfRule>
  </conditionalFormatting>
  <conditionalFormatting sqref="C15 C19">
    <cfRule type="expression" dxfId="5" priority="4">
      <formula>$C$30=TRUE</formula>
    </cfRule>
  </conditionalFormatting>
  <conditionalFormatting sqref="J27:O27">
    <cfRule type="expression" dxfId="4" priority="2">
      <formula>$C$26="לא בוצעו מדידות"</formula>
    </cfRule>
  </conditionalFormatting>
  <conditionalFormatting sqref="J28:O38">
    <cfRule type="expression" dxfId="3" priority="1">
      <formula>$C$33="לא"</formula>
    </cfRule>
  </conditionalFormatting>
  <dataValidations count="8">
    <dataValidation type="decimal" operator="greaterThanOrEqual" allowBlank="1" showInputMessage="1" showErrorMessage="1" sqref="D28:D37 E201:E210 E133:E142 E167:E176 C45 F28:H37">
      <formula1>0</formula1>
    </dataValidation>
    <dataValidation type="list" allowBlank="1" showInputMessage="1" showErrorMessage="1" sqref="C188 C96 C155 C15 C19">
      <formula1>כן_לא</formula1>
    </dataValidation>
    <dataValidation type="list" allowBlank="1" showInputMessage="1" showErrorMessage="1" sqref="E191:E192 E123:E124 E158:E159">
      <formula1>חודשים</formula1>
    </dataValidation>
    <dataValidation type="list" allowBlank="1" showInputMessage="1" showErrorMessage="1" sqref="D191:D192 D123:D124 D158:D159">
      <formula1>שנה</formula1>
    </dataValidation>
    <dataValidation type="list" allowBlank="1" showInputMessage="1" showErrorMessage="1" sqref="F191:F192 F123:F124 F158:F159">
      <formula1>ימים</formula1>
    </dataValidation>
    <dataValidation type="decimal" operator="greaterThanOrEqual" allowBlank="1" showInputMessage="1" showErrorMessage="1" sqref="H9:H10">
      <formula1>אפס</formula1>
    </dataValidation>
    <dataValidation operator="greaterThanOrEqual" allowBlank="1" showInputMessage="1" showErrorMessage="1" sqref="J27:L27"/>
    <dataValidation type="list" allowBlank="1" showInputMessage="1" showErrorMessage="1" sqref="I28:I37">
      <formula1>אסמכתאות</formula1>
    </dataValidation>
  </dataValidations>
  <pageMargins left="0.7" right="0.7" top="0.75" bottom="0.75" header="0.3" footer="0.3"/>
  <pageSetup paperSize="9" orientation="portrait" verticalDpi="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3" tint="0.59999389629810485"/>
    <pageSetUpPr autoPageBreaks="0"/>
  </sheetPr>
  <dimension ref="A1:KL181"/>
  <sheetViews>
    <sheetView rightToLeft="1" zoomScale="60" zoomScaleNormal="60" workbookViewId="0">
      <selection activeCell="A55" sqref="A55"/>
    </sheetView>
  </sheetViews>
  <sheetFormatPr defaultColWidth="9" defaultRowHeight="16.5" outlineLevelRow="1"/>
  <cols>
    <col min="1" max="1" width="6.875" style="545" customWidth="1"/>
    <col min="2" max="2" width="35.875" style="266" customWidth="1"/>
    <col min="3" max="3" width="30.25" style="266" customWidth="1"/>
    <col min="4" max="4" width="21.25" style="266" customWidth="1"/>
    <col min="5" max="5" width="25.125" style="266" customWidth="1"/>
    <col min="6" max="6" width="24.375" style="266" customWidth="1"/>
    <col min="7" max="8" width="17.375" style="266" customWidth="1"/>
    <col min="9" max="9" width="20.875" style="266" customWidth="1"/>
    <col min="10" max="10" width="13.875" style="266" customWidth="1"/>
    <col min="11" max="11" width="28.375" style="266" customWidth="1"/>
    <col min="12" max="12" width="11" style="266" customWidth="1"/>
    <col min="13" max="13" width="34.625" style="266" customWidth="1"/>
    <col min="14" max="14" width="26.25" style="266" customWidth="1"/>
    <col min="15" max="15" width="29.625" style="266" customWidth="1"/>
    <col min="16" max="16" width="18.125" style="266" customWidth="1"/>
    <col min="17" max="22" width="29.375" style="266" customWidth="1"/>
    <col min="23" max="23" width="10.625" style="266" customWidth="1"/>
    <col min="24" max="24" width="29.875" style="266" customWidth="1"/>
    <col min="25" max="25" width="14.625" style="266" customWidth="1"/>
    <col min="26" max="26" width="28.25" style="266" customWidth="1"/>
    <col min="27" max="27" width="20.375" style="266" customWidth="1"/>
    <col min="28" max="28" width="29.375" style="266" customWidth="1"/>
    <col min="29" max="29" width="20.75" style="266" customWidth="1"/>
    <col min="30" max="30" width="16.625" style="266" customWidth="1"/>
    <col min="31" max="31" width="15.625" style="266" customWidth="1"/>
    <col min="32" max="32" width="18.75" style="266" customWidth="1"/>
    <col min="33" max="33" width="20.875" style="266" customWidth="1"/>
    <col min="34" max="34" width="27.125" style="266" customWidth="1"/>
    <col min="35" max="35" width="27" style="266" customWidth="1"/>
    <col min="36" max="36" width="18.25" style="266" customWidth="1"/>
    <col min="37" max="37" width="23.375" style="266" customWidth="1"/>
    <col min="38" max="38" width="20.25" style="266" customWidth="1"/>
    <col min="39" max="39" width="20.125" style="266" customWidth="1"/>
    <col min="40" max="40" width="16.375" style="266" customWidth="1"/>
    <col min="41" max="41" width="24.875" style="266" customWidth="1"/>
    <col min="42" max="42" width="14.375" style="266" customWidth="1"/>
    <col min="43" max="43" width="28.75" style="266" customWidth="1"/>
    <col min="44" max="44" width="19.125" style="266" customWidth="1"/>
    <col min="45" max="45" width="20.875" style="266" customWidth="1"/>
    <col min="46" max="46" width="22.375" style="266" customWidth="1"/>
    <col min="47" max="47" width="25.875" style="266" customWidth="1"/>
    <col min="48" max="48" width="21.875" style="266" customWidth="1"/>
    <col min="49" max="49" width="25.125" style="266" customWidth="1"/>
    <col min="50" max="50" width="22" style="266" bestFit="1" customWidth="1"/>
    <col min="51" max="51" width="11.75" style="266" customWidth="1"/>
    <col min="52" max="52" width="27.375" style="266" customWidth="1"/>
    <col min="53" max="53" width="22.375" style="266" customWidth="1"/>
    <col min="54" max="54" width="26.25" style="266" customWidth="1"/>
    <col min="55" max="55" width="20.875" style="266" customWidth="1"/>
    <col min="56" max="57" width="26.375" style="266" customWidth="1"/>
    <col min="58" max="58" width="15.375" style="266" customWidth="1"/>
    <col min="59" max="59" width="11.25" style="266" customWidth="1"/>
    <col min="60" max="60" width="13.25" style="266" customWidth="1"/>
    <col min="61" max="61" width="11" style="266" customWidth="1"/>
    <col min="62" max="62" width="22" style="333" bestFit="1" customWidth="1"/>
    <col min="63" max="63" width="13.75" style="266" customWidth="1"/>
    <col min="64" max="64" width="26.375" style="266" customWidth="1"/>
    <col min="65" max="65" width="14.875" style="266" customWidth="1"/>
    <col min="66" max="66" width="13.75" style="266" customWidth="1"/>
    <col min="67" max="67" width="14.375" style="266" customWidth="1"/>
    <col min="68" max="68" width="17.75" style="266" customWidth="1"/>
    <col min="69" max="69" width="20.875" style="266" customWidth="1"/>
    <col min="70" max="70" width="12.125" style="266" customWidth="1"/>
    <col min="71" max="71" width="14.375" style="266" customWidth="1"/>
    <col min="72" max="72" width="20.375" style="266" customWidth="1"/>
    <col min="73" max="73" width="15.125" style="266" customWidth="1"/>
    <col min="74" max="74" width="22" style="266" bestFit="1" customWidth="1"/>
    <col min="75" max="75" width="13.375" style="266" customWidth="1"/>
    <col min="76" max="76" width="20" style="266" customWidth="1"/>
    <col min="77" max="77" width="12.25" style="266" customWidth="1"/>
    <col min="78" max="78" width="15.625" style="266" customWidth="1"/>
    <col min="79" max="79" width="26" style="266" customWidth="1"/>
    <col min="80" max="80" width="14.625" style="266" customWidth="1"/>
    <col min="81" max="81" width="20.875" style="266" customWidth="1"/>
    <col min="82" max="82" width="11.625" style="266" customWidth="1"/>
    <col min="83" max="83" width="20.125" style="266" bestFit="1" customWidth="1"/>
    <col min="84" max="84" width="9" style="266"/>
    <col min="85" max="85" width="11.75" style="266" bestFit="1" customWidth="1"/>
    <col min="86" max="86" width="22" style="266" bestFit="1" customWidth="1"/>
    <col min="87" max="89" width="9" style="266"/>
    <col min="90" max="90" width="13.375" style="266" customWidth="1"/>
    <col min="91" max="91" width="13.125" style="266" customWidth="1"/>
    <col min="92" max="92" width="10.375" style="266" customWidth="1"/>
    <col min="93" max="93" width="20.875" style="266" customWidth="1"/>
    <col min="94" max="94" width="9" style="266" customWidth="1"/>
    <col min="95" max="95" width="20.125" style="266" bestFit="1" customWidth="1"/>
    <col min="96" max="96" width="9" style="266"/>
    <col min="97" max="97" width="11.75" style="266" bestFit="1" customWidth="1"/>
    <col min="98" max="98" width="22" style="266" bestFit="1" customWidth="1"/>
    <col min="99" max="101" width="9" style="266"/>
    <col min="102" max="102" width="13.375" style="266" customWidth="1"/>
    <col min="103" max="103" width="13.125" style="266" customWidth="1"/>
    <col min="104" max="104" width="10.375" style="266" customWidth="1"/>
    <col min="105" max="105" width="20.875" style="266" customWidth="1"/>
    <col min="106" max="106" width="9" style="266" customWidth="1"/>
    <col min="107" max="107" width="20.125" style="266" bestFit="1" customWidth="1"/>
    <col min="108" max="108" width="9" style="266"/>
    <col min="109" max="109" width="11.75" style="266" bestFit="1" customWidth="1"/>
    <col min="110" max="110" width="22" style="266" bestFit="1" customWidth="1"/>
    <col min="111" max="113" width="9" style="266"/>
    <col min="114" max="114" width="13.375" style="266" customWidth="1"/>
    <col min="115" max="115" width="20.125" style="266" customWidth="1"/>
    <col min="116" max="116" width="10.375" style="266" customWidth="1"/>
    <col min="117" max="117" width="20.875" style="266" customWidth="1"/>
    <col min="118" max="118" width="9" style="266" customWidth="1"/>
    <col min="119" max="16384" width="9" style="266"/>
  </cols>
  <sheetData>
    <row r="1" spans="1:298" ht="84" customHeight="1">
      <c r="A1" s="748" t="s">
        <v>2433</v>
      </c>
      <c r="B1" s="749"/>
      <c r="C1" s="749"/>
      <c r="D1" s="749"/>
      <c r="E1" s="749"/>
      <c r="F1" s="749"/>
      <c r="G1" s="749"/>
      <c r="H1" s="749"/>
      <c r="I1" s="749"/>
      <c r="J1" s="750"/>
      <c r="K1" s="704"/>
      <c r="L1" s="704"/>
      <c r="M1" s="704"/>
      <c r="N1" s="704"/>
      <c r="O1" s="704"/>
      <c r="P1" s="704"/>
      <c r="BJ1" s="266"/>
    </row>
    <row r="2" spans="1:298" ht="17.25">
      <c r="A2" s="595"/>
      <c r="B2" s="272"/>
      <c r="C2" s="756"/>
      <c r="D2" s="756"/>
      <c r="E2" s="756"/>
      <c r="F2" s="756"/>
      <c r="G2" s="756"/>
      <c r="H2" s="272"/>
      <c r="I2" s="272"/>
      <c r="J2" s="594"/>
      <c r="BJ2" s="266"/>
    </row>
    <row r="3" spans="1:298" ht="34.5" customHeight="1">
      <c r="A3" s="592"/>
      <c r="B3" s="415" t="s">
        <v>2382</v>
      </c>
      <c r="C3" s="287"/>
      <c r="D3" s="272"/>
      <c r="E3" s="272"/>
      <c r="F3" s="272"/>
      <c r="G3" s="272"/>
      <c r="H3" s="272"/>
      <c r="I3" s="272"/>
      <c r="J3" s="594"/>
      <c r="BJ3" s="266"/>
      <c r="JS3" s="441"/>
      <c r="JT3" s="441"/>
      <c r="JU3" s="441"/>
      <c r="JV3" s="441"/>
      <c r="JW3" s="441"/>
      <c r="JX3" s="441"/>
      <c r="JY3" s="441"/>
      <c r="JZ3" s="441"/>
      <c r="KA3" s="441"/>
      <c r="KB3" s="441"/>
      <c r="KC3" s="441"/>
      <c r="KD3" s="441"/>
      <c r="KE3" s="441"/>
      <c r="KF3" s="441"/>
      <c r="KG3" s="441"/>
      <c r="KH3" s="441"/>
      <c r="KI3" s="441"/>
      <c r="KJ3" s="441"/>
      <c r="KK3" s="441"/>
      <c r="KL3" s="441"/>
    </row>
    <row r="4" spans="1:298">
      <c r="A4" s="705"/>
      <c r="B4" s="706" t="s">
        <v>258</v>
      </c>
      <c r="C4" s="287"/>
      <c r="D4" s="272"/>
      <c r="E4" s="272"/>
      <c r="F4" s="272"/>
      <c r="G4" s="272"/>
      <c r="H4" s="272"/>
      <c r="I4" s="272"/>
      <c r="J4" s="594"/>
      <c r="BJ4" s="266"/>
      <c r="JS4" s="441"/>
      <c r="JT4" s="441"/>
      <c r="JU4" s="441"/>
      <c r="JV4" s="441"/>
      <c r="JW4" s="441"/>
      <c r="JX4" s="441"/>
      <c r="JY4" s="441"/>
      <c r="JZ4" s="441"/>
      <c r="KA4" s="441"/>
      <c r="KB4" s="441"/>
      <c r="KC4" s="441"/>
      <c r="KD4" s="441"/>
      <c r="KE4" s="441"/>
      <c r="KF4" s="441"/>
      <c r="KG4" s="441"/>
      <c r="KH4" s="441"/>
      <c r="KI4" s="441"/>
      <c r="KJ4" s="441"/>
      <c r="KK4" s="441"/>
      <c r="KL4" s="441"/>
    </row>
    <row r="5" spans="1:298">
      <c r="A5" s="705"/>
      <c r="B5" s="309" t="s">
        <v>226</v>
      </c>
      <c r="C5" s="272"/>
      <c r="D5" s="611"/>
      <c r="E5" s="272"/>
      <c r="F5" s="272"/>
      <c r="G5" s="272"/>
      <c r="H5" s="272"/>
      <c r="I5" s="272"/>
      <c r="J5" s="594"/>
      <c r="BJ5" s="266"/>
      <c r="BL5" s="441"/>
      <c r="BM5" s="441"/>
      <c r="BN5" s="441"/>
      <c r="BO5" s="441"/>
      <c r="BP5" s="441"/>
      <c r="BQ5" s="441"/>
      <c r="BR5" s="441"/>
      <c r="BX5" s="441"/>
      <c r="BY5" s="441"/>
      <c r="BZ5" s="441"/>
      <c r="CA5" s="441"/>
      <c r="CB5" s="441"/>
      <c r="CC5" s="441"/>
      <c r="CD5" s="441"/>
      <c r="CE5" s="441"/>
      <c r="CF5" s="441"/>
      <c r="CG5" s="441"/>
      <c r="CH5" s="441"/>
      <c r="CI5" s="441"/>
      <c r="CJ5" s="441"/>
      <c r="CK5" s="441"/>
      <c r="CL5" s="441"/>
      <c r="CM5" s="441"/>
      <c r="CN5" s="441"/>
      <c r="CO5" s="441"/>
      <c r="CP5" s="441"/>
      <c r="CQ5" s="441"/>
      <c r="CR5" s="441"/>
      <c r="CS5" s="441"/>
      <c r="CT5" s="441"/>
      <c r="CU5" s="441"/>
      <c r="CV5" s="441"/>
      <c r="CW5" s="441"/>
      <c r="CX5" s="441"/>
      <c r="CY5" s="441"/>
      <c r="CZ5" s="441"/>
      <c r="DA5" s="441"/>
      <c r="DB5" s="441"/>
      <c r="DC5" s="441"/>
      <c r="DD5" s="441"/>
      <c r="DE5" s="441"/>
      <c r="DF5" s="441"/>
      <c r="DG5" s="441"/>
      <c r="DH5" s="441"/>
      <c r="DI5" s="441"/>
      <c r="DJ5" s="441"/>
      <c r="DK5" s="441"/>
      <c r="DL5" s="441"/>
      <c r="DM5" s="441"/>
      <c r="DN5" s="441"/>
      <c r="DO5" s="441"/>
      <c r="DP5" s="441"/>
      <c r="DQ5" s="441"/>
      <c r="DR5" s="441"/>
      <c r="DS5" s="441"/>
      <c r="DT5" s="441"/>
      <c r="DU5" s="441"/>
      <c r="DV5" s="441"/>
      <c r="DW5" s="441"/>
      <c r="DX5" s="441"/>
      <c r="DY5" s="441"/>
      <c r="DZ5" s="441"/>
      <c r="EA5" s="441"/>
      <c r="EB5" s="441"/>
      <c r="EC5" s="441"/>
      <c r="ED5" s="441"/>
      <c r="EE5" s="441"/>
      <c r="EF5" s="441"/>
      <c r="EG5" s="441"/>
      <c r="EH5" s="441"/>
      <c r="EI5" s="441"/>
      <c r="EJ5" s="441"/>
      <c r="EK5" s="441"/>
      <c r="EL5" s="441"/>
      <c r="EM5" s="441"/>
      <c r="EN5" s="441"/>
      <c r="EO5" s="441"/>
      <c r="EP5" s="441"/>
      <c r="EQ5" s="441"/>
      <c r="ER5" s="441"/>
      <c r="ES5" s="441"/>
      <c r="ET5" s="441"/>
      <c r="EU5" s="441"/>
      <c r="EV5" s="441"/>
      <c r="EW5" s="441"/>
      <c r="EX5" s="441"/>
      <c r="EY5" s="441"/>
      <c r="EZ5" s="441"/>
      <c r="FA5" s="441"/>
      <c r="FB5" s="441"/>
      <c r="FC5" s="441"/>
      <c r="FD5" s="441"/>
      <c r="FE5" s="441"/>
      <c r="FF5" s="441"/>
      <c r="FG5" s="441"/>
      <c r="FH5" s="441"/>
      <c r="FI5" s="441"/>
      <c r="FJ5" s="441"/>
      <c r="FK5" s="441"/>
      <c r="FL5" s="441"/>
      <c r="FM5" s="441"/>
      <c r="FN5" s="441"/>
      <c r="FO5" s="441"/>
      <c r="FP5" s="441"/>
      <c r="FQ5" s="441"/>
      <c r="FR5" s="441"/>
      <c r="FS5" s="441"/>
      <c r="FT5" s="441"/>
      <c r="FU5" s="441"/>
      <c r="FV5" s="441"/>
      <c r="FW5" s="441"/>
      <c r="FX5" s="441"/>
      <c r="FY5" s="441"/>
      <c r="FZ5" s="441"/>
      <c r="GA5" s="441"/>
      <c r="GB5" s="441"/>
      <c r="GC5" s="441"/>
      <c r="GD5" s="441"/>
      <c r="GE5" s="441"/>
      <c r="GF5" s="441"/>
      <c r="GG5" s="441"/>
      <c r="GH5" s="441"/>
      <c r="GI5" s="441"/>
      <c r="GJ5" s="441"/>
      <c r="GK5" s="441"/>
      <c r="GL5" s="441"/>
      <c r="GM5" s="441"/>
      <c r="GN5" s="441"/>
      <c r="GO5" s="441"/>
      <c r="GP5" s="441"/>
      <c r="GQ5" s="441"/>
      <c r="GR5" s="441"/>
      <c r="GS5" s="441"/>
      <c r="GT5" s="441"/>
      <c r="GU5" s="441"/>
      <c r="GV5" s="441"/>
      <c r="GW5" s="441"/>
      <c r="GX5" s="441"/>
      <c r="GY5" s="441"/>
      <c r="GZ5" s="441"/>
      <c r="HA5" s="441"/>
      <c r="HB5" s="441"/>
      <c r="HC5" s="441"/>
      <c r="HD5" s="441"/>
      <c r="HE5" s="441"/>
      <c r="HF5" s="441"/>
      <c r="HG5" s="441"/>
      <c r="HH5" s="441"/>
      <c r="HI5" s="441"/>
      <c r="HJ5" s="441"/>
      <c r="HK5" s="441"/>
      <c r="HL5" s="441"/>
      <c r="HM5" s="441"/>
      <c r="HN5" s="441"/>
      <c r="HO5" s="441"/>
      <c r="HP5" s="441"/>
      <c r="HQ5" s="441"/>
      <c r="HR5" s="441"/>
      <c r="HS5" s="441"/>
      <c r="HT5" s="441"/>
      <c r="HU5" s="441"/>
      <c r="HV5" s="441"/>
      <c r="HW5" s="441"/>
      <c r="HX5" s="441"/>
      <c r="HY5" s="441"/>
      <c r="HZ5" s="441"/>
      <c r="IA5" s="441"/>
      <c r="IB5" s="441"/>
      <c r="IC5" s="441"/>
      <c r="ID5" s="441"/>
      <c r="IE5" s="441"/>
      <c r="IF5" s="441"/>
      <c r="IG5" s="441"/>
      <c r="IH5" s="441"/>
      <c r="II5" s="441"/>
      <c r="IJ5" s="441"/>
      <c r="IK5" s="441"/>
      <c r="IL5" s="441"/>
      <c r="IM5" s="441"/>
      <c r="IN5" s="441"/>
      <c r="IO5" s="441"/>
      <c r="IP5" s="441"/>
      <c r="IQ5" s="441"/>
      <c r="IR5" s="441"/>
      <c r="IS5" s="441"/>
      <c r="IT5" s="441"/>
      <c r="IU5" s="441"/>
      <c r="IV5" s="441"/>
      <c r="IW5" s="441"/>
      <c r="IX5" s="441"/>
      <c r="IY5" s="441"/>
      <c r="IZ5" s="441"/>
      <c r="JA5" s="441"/>
      <c r="JB5" s="441"/>
      <c r="JC5" s="441"/>
      <c r="JD5" s="441"/>
      <c r="JE5" s="441"/>
      <c r="JF5" s="441"/>
      <c r="JG5" s="441"/>
      <c r="JH5" s="441"/>
      <c r="JI5" s="441"/>
      <c r="JJ5" s="441"/>
      <c r="JK5" s="441"/>
      <c r="JL5" s="441"/>
      <c r="JM5" s="441"/>
      <c r="JN5" s="441"/>
      <c r="JO5" s="441"/>
      <c r="JP5" s="441"/>
      <c r="JQ5" s="441"/>
      <c r="JR5" s="441"/>
    </row>
    <row r="6" spans="1:298" s="272" customFormat="1" ht="20.25">
      <c r="A6" s="707"/>
      <c r="B6" s="708" t="s">
        <v>24</v>
      </c>
      <c r="D6" s="286"/>
      <c r="J6" s="594"/>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66"/>
      <c r="AV6" s="266"/>
      <c r="AW6" s="266"/>
      <c r="AX6" s="266"/>
      <c r="AY6" s="266"/>
      <c r="AZ6" s="266"/>
      <c r="BA6" s="266"/>
      <c r="BB6" s="266"/>
      <c r="BC6" s="266"/>
      <c r="BD6" s="266"/>
      <c r="BE6" s="266"/>
      <c r="BF6" s="266"/>
      <c r="BG6" s="266"/>
      <c r="BH6" s="266"/>
      <c r="BI6" s="266"/>
      <c r="BJ6" s="266"/>
      <c r="BK6" s="266"/>
      <c r="BL6" s="441"/>
      <c r="BM6" s="441"/>
      <c r="BN6" s="441"/>
      <c r="BO6" s="441"/>
      <c r="BP6" s="441"/>
      <c r="BQ6" s="441"/>
      <c r="BR6" s="441"/>
      <c r="BS6" s="266"/>
      <c r="BT6" s="266"/>
      <c r="BU6" s="266"/>
      <c r="BV6" s="266"/>
      <c r="BW6" s="266"/>
      <c r="BX6" s="441"/>
      <c r="BY6" s="441"/>
      <c r="BZ6" s="441"/>
      <c r="CA6" s="441"/>
      <c r="CB6" s="441"/>
      <c r="CC6" s="441"/>
      <c r="CD6" s="441"/>
      <c r="CE6" s="441"/>
      <c r="CF6" s="441"/>
      <c r="CG6" s="441"/>
      <c r="CH6" s="441"/>
      <c r="CI6" s="441"/>
      <c r="CJ6" s="441"/>
      <c r="CK6" s="441"/>
      <c r="CL6" s="441"/>
      <c r="CM6" s="441"/>
      <c r="CN6" s="441"/>
      <c r="CO6" s="441"/>
      <c r="CP6" s="441"/>
      <c r="CQ6" s="441"/>
      <c r="CR6" s="441"/>
      <c r="CS6" s="441"/>
      <c r="CT6" s="441"/>
      <c r="CU6" s="441"/>
      <c r="CV6" s="441"/>
      <c r="CW6" s="441"/>
      <c r="CX6" s="441"/>
      <c r="CY6" s="441"/>
      <c r="CZ6" s="441"/>
      <c r="DA6" s="441"/>
      <c r="DB6" s="441"/>
      <c r="DC6" s="441"/>
      <c r="DD6" s="441"/>
      <c r="DE6" s="441"/>
      <c r="DF6" s="441"/>
      <c r="DG6" s="441"/>
      <c r="DH6" s="441"/>
      <c r="DI6" s="441"/>
      <c r="DJ6" s="441"/>
      <c r="DK6" s="441"/>
      <c r="DL6" s="441"/>
      <c r="DM6" s="441"/>
      <c r="DN6" s="441"/>
      <c r="DO6" s="441"/>
      <c r="DP6" s="441"/>
      <c r="DQ6" s="441"/>
      <c r="DR6" s="441"/>
      <c r="DS6" s="441"/>
      <c r="DT6" s="441"/>
      <c r="DU6" s="441"/>
      <c r="DV6" s="441"/>
      <c r="DW6" s="441"/>
      <c r="DX6" s="441"/>
      <c r="DY6" s="441"/>
      <c r="DZ6" s="441"/>
      <c r="EA6" s="441"/>
      <c r="EB6" s="441"/>
      <c r="EC6" s="441"/>
      <c r="ED6" s="441"/>
      <c r="EE6" s="441"/>
      <c r="EF6" s="441"/>
      <c r="EG6" s="441"/>
      <c r="EH6" s="441"/>
      <c r="EI6" s="441"/>
      <c r="EJ6" s="441"/>
      <c r="EK6" s="441"/>
      <c r="EL6" s="441"/>
      <c r="EM6" s="441"/>
      <c r="EN6" s="441"/>
      <c r="EO6" s="441"/>
      <c r="EP6" s="441"/>
      <c r="EQ6" s="441"/>
      <c r="ER6" s="441"/>
      <c r="ES6" s="441"/>
      <c r="ET6" s="441"/>
      <c r="EU6" s="441"/>
      <c r="EV6" s="441"/>
      <c r="EW6" s="441"/>
      <c r="EX6" s="441"/>
      <c r="EY6" s="441"/>
      <c r="EZ6" s="441"/>
      <c r="FA6" s="441"/>
      <c r="FB6" s="441"/>
      <c r="FC6" s="441"/>
      <c r="FD6" s="441"/>
      <c r="FE6" s="441"/>
      <c r="FF6" s="441"/>
      <c r="FG6" s="441"/>
      <c r="FH6" s="441"/>
      <c r="FI6" s="441"/>
      <c r="FJ6" s="441"/>
      <c r="FK6" s="441"/>
      <c r="FL6" s="441"/>
      <c r="FM6" s="441"/>
      <c r="FN6" s="441"/>
      <c r="FO6" s="441"/>
      <c r="FP6" s="441"/>
      <c r="FQ6" s="441"/>
      <c r="FR6" s="441"/>
      <c r="FS6" s="441"/>
      <c r="FT6" s="441"/>
      <c r="FU6" s="441"/>
      <c r="FV6" s="441"/>
      <c r="FW6" s="441"/>
      <c r="FX6" s="441"/>
      <c r="FY6" s="441"/>
      <c r="FZ6" s="441"/>
      <c r="GA6" s="441"/>
      <c r="GB6" s="441"/>
      <c r="GC6" s="441"/>
      <c r="GD6" s="441"/>
      <c r="GE6" s="441"/>
      <c r="GF6" s="441"/>
      <c r="GG6" s="441"/>
      <c r="GH6" s="441"/>
      <c r="GI6" s="441"/>
      <c r="GJ6" s="441"/>
      <c r="GK6" s="441"/>
      <c r="GL6" s="441"/>
      <c r="GM6" s="441"/>
      <c r="GN6" s="441"/>
      <c r="GO6" s="441"/>
      <c r="GP6" s="441"/>
      <c r="GQ6" s="441"/>
      <c r="GR6" s="441"/>
      <c r="GS6" s="441"/>
      <c r="GT6" s="441"/>
      <c r="GU6" s="441"/>
      <c r="GV6" s="441"/>
      <c r="GW6" s="441"/>
      <c r="GX6" s="441"/>
      <c r="GY6" s="441"/>
      <c r="GZ6" s="441"/>
      <c r="HA6" s="441"/>
      <c r="HB6" s="441"/>
      <c r="HC6" s="441"/>
      <c r="HD6" s="441"/>
      <c r="HE6" s="441"/>
      <c r="HF6" s="441"/>
      <c r="HG6" s="441"/>
      <c r="HH6" s="441"/>
      <c r="HI6" s="441"/>
      <c r="HJ6" s="441"/>
      <c r="HK6" s="441"/>
      <c r="HL6" s="441"/>
      <c r="HM6" s="441"/>
      <c r="HN6" s="441"/>
      <c r="HO6" s="441"/>
      <c r="HP6" s="441"/>
      <c r="HQ6" s="441"/>
      <c r="HR6" s="441"/>
      <c r="HS6" s="441"/>
      <c r="HT6" s="441"/>
      <c r="HU6" s="441"/>
      <c r="HV6" s="441"/>
      <c r="HW6" s="441"/>
      <c r="HX6" s="441"/>
      <c r="HY6" s="441"/>
      <c r="HZ6" s="441"/>
      <c r="IA6" s="441"/>
      <c r="IB6" s="441"/>
      <c r="IC6" s="441"/>
      <c r="ID6" s="441"/>
      <c r="IE6" s="441"/>
      <c r="IF6" s="441"/>
      <c r="IG6" s="441"/>
      <c r="IH6" s="441"/>
      <c r="II6" s="441"/>
      <c r="IJ6" s="441"/>
      <c r="IK6" s="441"/>
      <c r="IL6" s="441"/>
      <c r="IM6" s="441"/>
      <c r="IN6" s="441"/>
      <c r="IO6" s="441"/>
      <c r="IP6" s="441"/>
      <c r="IQ6" s="441"/>
      <c r="IR6" s="441"/>
      <c r="IS6" s="441"/>
      <c r="IT6" s="441"/>
      <c r="IU6" s="441"/>
      <c r="IV6" s="441"/>
      <c r="IW6" s="441"/>
      <c r="IX6" s="441"/>
      <c r="IY6" s="441"/>
      <c r="IZ6" s="441"/>
      <c r="JA6" s="441"/>
      <c r="JB6" s="441"/>
      <c r="JC6" s="441"/>
      <c r="JD6" s="441"/>
      <c r="JE6" s="441"/>
      <c r="JF6" s="441"/>
      <c r="JG6" s="441"/>
      <c r="JH6" s="441"/>
      <c r="JI6" s="441"/>
      <c r="JJ6" s="441"/>
      <c r="JK6" s="441"/>
      <c r="JL6" s="441"/>
      <c r="JM6" s="441"/>
      <c r="JN6" s="441"/>
      <c r="JO6" s="441"/>
      <c r="JP6" s="441"/>
      <c r="JQ6" s="441"/>
      <c r="JR6" s="441"/>
      <c r="JS6" s="271"/>
      <c r="JT6" s="271"/>
      <c r="JU6" s="271"/>
      <c r="JV6" s="271"/>
      <c r="JW6" s="271"/>
      <c r="JX6" s="271"/>
      <c r="JY6" s="271"/>
      <c r="JZ6" s="271"/>
      <c r="KA6" s="271"/>
      <c r="KB6" s="271"/>
      <c r="KC6" s="271"/>
      <c r="KD6" s="271"/>
      <c r="KE6" s="271"/>
      <c r="KF6" s="271"/>
      <c r="KG6" s="271"/>
      <c r="KH6" s="271"/>
      <c r="KI6" s="271"/>
      <c r="KJ6" s="271"/>
      <c r="KK6" s="271"/>
      <c r="KL6" s="271"/>
    </row>
    <row r="7" spans="1:298" s="272" customFormat="1" ht="20.25">
      <c r="A7" s="595"/>
      <c r="B7" s="709" t="s">
        <v>25</v>
      </c>
      <c r="J7" s="594"/>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66"/>
      <c r="AV7" s="266"/>
      <c r="AW7" s="266"/>
      <c r="AX7" s="266"/>
      <c r="AY7" s="266"/>
      <c r="AZ7" s="266"/>
      <c r="BA7" s="266"/>
      <c r="BB7" s="266"/>
      <c r="BC7" s="266"/>
      <c r="BD7" s="266"/>
      <c r="BE7" s="266"/>
      <c r="BF7" s="266"/>
      <c r="BG7" s="266"/>
      <c r="BH7" s="266"/>
      <c r="BI7" s="266"/>
      <c r="BJ7" s="266"/>
      <c r="BK7" s="266"/>
      <c r="BL7" s="266"/>
      <c r="BM7" s="266"/>
      <c r="BN7" s="266"/>
      <c r="BO7" s="266"/>
      <c r="BP7" s="266"/>
      <c r="BQ7" s="266"/>
      <c r="BR7" s="266"/>
      <c r="BS7" s="266"/>
      <c r="BT7" s="266"/>
      <c r="BU7" s="266"/>
      <c r="BV7" s="266"/>
      <c r="BW7" s="266"/>
      <c r="BX7" s="266"/>
      <c r="BY7" s="266"/>
      <c r="BZ7" s="266"/>
      <c r="CA7" s="266"/>
      <c r="CB7" s="266"/>
      <c r="CC7" s="266"/>
      <c r="CD7" s="266"/>
      <c r="CE7" s="266"/>
      <c r="CF7" s="266"/>
      <c r="CG7" s="266"/>
      <c r="CH7" s="266"/>
      <c r="CI7" s="266"/>
      <c r="CJ7" s="266"/>
      <c r="CK7" s="266"/>
      <c r="CL7" s="266"/>
      <c r="CM7" s="266"/>
      <c r="CN7" s="266"/>
      <c r="CO7" s="266"/>
      <c r="CP7" s="266"/>
      <c r="CQ7" s="266"/>
      <c r="CR7" s="266"/>
      <c r="CS7" s="266"/>
      <c r="CT7" s="266"/>
      <c r="CU7" s="266"/>
      <c r="CV7" s="266"/>
      <c r="CW7" s="266"/>
      <c r="CX7" s="266"/>
      <c r="CY7" s="266"/>
      <c r="CZ7" s="266"/>
      <c r="DA7" s="266"/>
      <c r="DB7" s="266"/>
      <c r="DC7" s="266"/>
      <c r="DD7" s="266"/>
      <c r="DE7" s="266"/>
      <c r="DF7" s="266"/>
      <c r="DG7" s="266"/>
      <c r="DH7" s="266"/>
      <c r="DI7" s="266"/>
      <c r="DJ7" s="266"/>
      <c r="DK7" s="266"/>
      <c r="DL7" s="266"/>
      <c r="DM7" s="266"/>
      <c r="DN7" s="266"/>
      <c r="DO7" s="266"/>
      <c r="DP7" s="266"/>
      <c r="DQ7" s="266"/>
      <c r="DR7" s="266"/>
      <c r="DS7" s="266"/>
      <c r="DT7" s="266"/>
      <c r="DU7" s="266"/>
      <c r="DV7" s="266"/>
      <c r="DW7" s="266"/>
      <c r="DX7" s="266"/>
      <c r="DY7" s="266"/>
      <c r="DZ7" s="266"/>
      <c r="EA7" s="266"/>
      <c r="EB7" s="266"/>
      <c r="EC7" s="266"/>
      <c r="ED7" s="266"/>
      <c r="EE7" s="266"/>
      <c r="EF7" s="266"/>
      <c r="EG7" s="266"/>
      <c r="EH7" s="266"/>
      <c r="EI7" s="266"/>
      <c r="EJ7" s="266"/>
      <c r="EK7" s="266"/>
      <c r="EL7" s="266"/>
      <c r="EM7" s="266"/>
      <c r="EN7" s="266"/>
      <c r="EO7" s="266"/>
      <c r="EP7" s="266"/>
      <c r="EQ7" s="266"/>
      <c r="ER7" s="266"/>
      <c r="ES7" s="266"/>
      <c r="ET7" s="266"/>
      <c r="EU7" s="266"/>
      <c r="EV7" s="266"/>
      <c r="EW7" s="266"/>
      <c r="EX7" s="266"/>
      <c r="EY7" s="266"/>
      <c r="EZ7" s="266"/>
      <c r="FA7" s="266"/>
      <c r="FB7" s="266"/>
      <c r="FC7" s="266"/>
      <c r="FD7" s="266"/>
      <c r="FE7" s="266"/>
      <c r="FF7" s="266"/>
      <c r="FG7" s="266"/>
      <c r="FH7" s="266"/>
      <c r="FI7" s="266"/>
      <c r="FJ7" s="266"/>
      <c r="FK7" s="266"/>
      <c r="FL7" s="266"/>
      <c r="FM7" s="266"/>
      <c r="FN7" s="266"/>
      <c r="FO7" s="266"/>
      <c r="FP7" s="266"/>
      <c r="FQ7" s="266"/>
      <c r="FR7" s="266"/>
      <c r="FS7" s="266"/>
      <c r="FT7" s="266"/>
      <c r="FU7" s="266"/>
      <c r="FV7" s="266"/>
      <c r="FW7" s="266"/>
      <c r="FX7" s="266"/>
      <c r="FY7" s="266"/>
      <c r="FZ7" s="266"/>
      <c r="GA7" s="266"/>
      <c r="GB7" s="266"/>
      <c r="GC7" s="266"/>
      <c r="GD7" s="266"/>
      <c r="GE7" s="266"/>
      <c r="GF7" s="266"/>
      <c r="GG7" s="266"/>
      <c r="GH7" s="266"/>
      <c r="GI7" s="266"/>
      <c r="GJ7" s="266"/>
      <c r="GK7" s="266"/>
      <c r="GL7" s="266"/>
      <c r="GM7" s="266"/>
      <c r="GN7" s="266"/>
      <c r="GO7" s="266"/>
      <c r="GP7" s="266"/>
      <c r="GQ7" s="266"/>
      <c r="GR7" s="266"/>
      <c r="GS7" s="266"/>
      <c r="GT7" s="266"/>
      <c r="GU7" s="266"/>
      <c r="GV7" s="266"/>
      <c r="GW7" s="266"/>
      <c r="GX7" s="266"/>
      <c r="GY7" s="266"/>
      <c r="GZ7" s="266"/>
      <c r="HA7" s="266"/>
      <c r="HB7" s="266"/>
      <c r="HC7" s="266"/>
      <c r="HD7" s="266"/>
      <c r="HE7" s="266"/>
      <c r="HF7" s="266"/>
      <c r="HG7" s="266"/>
      <c r="HH7" s="266"/>
      <c r="HI7" s="266"/>
      <c r="HJ7" s="266"/>
      <c r="HK7" s="266"/>
      <c r="HL7" s="266"/>
      <c r="HM7" s="266"/>
      <c r="HN7" s="266"/>
      <c r="HO7" s="266"/>
      <c r="HP7" s="266"/>
      <c r="HQ7" s="266"/>
      <c r="HR7" s="266"/>
      <c r="HS7" s="266"/>
      <c r="HT7" s="266"/>
      <c r="HU7" s="266"/>
      <c r="HV7" s="266"/>
      <c r="HW7" s="266"/>
      <c r="HX7" s="266"/>
      <c r="HY7" s="266"/>
      <c r="HZ7" s="266"/>
      <c r="IA7" s="266"/>
      <c r="IB7" s="266"/>
      <c r="IC7" s="266"/>
      <c r="ID7" s="266"/>
      <c r="IE7" s="266"/>
      <c r="IF7" s="266"/>
      <c r="IG7" s="266"/>
      <c r="IH7" s="266"/>
      <c r="II7" s="266"/>
      <c r="IJ7" s="266"/>
      <c r="IK7" s="266"/>
      <c r="IL7" s="266"/>
      <c r="IM7" s="266"/>
      <c r="IN7" s="266"/>
      <c r="IO7" s="266"/>
      <c r="IP7" s="266"/>
      <c r="IQ7" s="266"/>
      <c r="IR7" s="266"/>
      <c r="IS7" s="266"/>
      <c r="IT7" s="266"/>
      <c r="IU7" s="266"/>
      <c r="IV7" s="266"/>
      <c r="IW7" s="266"/>
      <c r="IX7" s="266"/>
      <c r="IY7" s="266"/>
      <c r="IZ7" s="266"/>
      <c r="JA7" s="266"/>
      <c r="JB7" s="266"/>
      <c r="JC7" s="266"/>
      <c r="JD7" s="266"/>
      <c r="JE7" s="266"/>
      <c r="JF7" s="266"/>
      <c r="JG7" s="266"/>
      <c r="JH7" s="266"/>
      <c r="JI7" s="266"/>
      <c r="JJ7" s="266"/>
      <c r="JK7" s="266"/>
      <c r="JL7" s="266"/>
      <c r="JM7" s="266"/>
      <c r="JN7" s="266"/>
      <c r="JO7" s="266"/>
      <c r="JP7" s="266"/>
      <c r="JQ7" s="266"/>
      <c r="JR7" s="266"/>
      <c r="JS7" s="271"/>
      <c r="JT7" s="271"/>
      <c r="JU7" s="271"/>
      <c r="JV7" s="271"/>
      <c r="JW7" s="271"/>
      <c r="JX7" s="271"/>
      <c r="JY7" s="271"/>
      <c r="JZ7" s="271"/>
      <c r="KA7" s="271"/>
      <c r="KB7" s="271"/>
      <c r="KC7" s="271"/>
      <c r="KD7" s="271"/>
      <c r="KE7" s="271"/>
      <c r="KF7" s="271"/>
      <c r="KG7" s="271"/>
      <c r="KH7" s="271"/>
      <c r="KI7" s="271"/>
      <c r="KJ7" s="271"/>
      <c r="KK7" s="271"/>
      <c r="KL7" s="271"/>
    </row>
    <row r="8" spans="1:298" s="272" customFormat="1" ht="20.25">
      <c r="A8" s="595"/>
      <c r="B8" s="309"/>
      <c r="J8" s="594"/>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66"/>
      <c r="AV8" s="266"/>
      <c r="AW8" s="266"/>
      <c r="AX8" s="266"/>
      <c r="AY8" s="266"/>
      <c r="AZ8" s="266"/>
      <c r="BA8" s="266"/>
      <c r="BB8" s="266"/>
      <c r="BC8" s="266"/>
      <c r="BD8" s="266"/>
      <c r="BE8" s="266"/>
      <c r="BF8" s="266"/>
      <c r="BG8" s="266"/>
      <c r="BH8" s="266"/>
      <c r="BI8" s="266"/>
      <c r="BJ8" s="266"/>
      <c r="BK8" s="266"/>
      <c r="BL8" s="266"/>
      <c r="BM8" s="266"/>
      <c r="BN8" s="266"/>
      <c r="BO8" s="266"/>
      <c r="BP8" s="266"/>
      <c r="BQ8" s="266"/>
      <c r="BR8" s="266"/>
      <c r="BS8" s="266"/>
      <c r="BT8" s="266"/>
      <c r="BU8" s="266"/>
      <c r="BV8" s="266"/>
      <c r="BW8" s="266"/>
      <c r="BX8" s="266"/>
      <c r="BY8" s="266"/>
      <c r="BZ8" s="266"/>
      <c r="CA8" s="266"/>
      <c r="CB8" s="266"/>
      <c r="CC8" s="266"/>
      <c r="CD8" s="266"/>
      <c r="CE8" s="266"/>
      <c r="CF8" s="266"/>
      <c r="CG8" s="266"/>
      <c r="CH8" s="266"/>
      <c r="CI8" s="266"/>
      <c r="CJ8" s="266"/>
      <c r="CK8" s="266"/>
      <c r="CL8" s="266"/>
      <c r="CM8" s="266"/>
      <c r="CN8" s="266"/>
      <c r="CO8" s="266"/>
      <c r="CP8" s="266"/>
      <c r="CQ8" s="266"/>
      <c r="CR8" s="266"/>
      <c r="CS8" s="266"/>
      <c r="CT8" s="266"/>
      <c r="CU8" s="266"/>
      <c r="CV8" s="266"/>
      <c r="CW8" s="266"/>
      <c r="CX8" s="266"/>
      <c r="CY8" s="266"/>
      <c r="CZ8" s="266"/>
      <c r="DA8" s="266"/>
      <c r="DB8" s="266"/>
      <c r="DC8" s="266"/>
      <c r="DD8" s="266"/>
      <c r="DE8" s="266"/>
      <c r="DF8" s="266"/>
      <c r="DG8" s="266"/>
      <c r="DH8" s="266"/>
      <c r="DI8" s="266"/>
      <c r="DJ8" s="266"/>
      <c r="DK8" s="266"/>
      <c r="DL8" s="266"/>
      <c r="DM8" s="266"/>
      <c r="DN8" s="266"/>
      <c r="DO8" s="266"/>
      <c r="DP8" s="266"/>
      <c r="DQ8" s="266"/>
      <c r="DR8" s="266"/>
      <c r="DS8" s="266"/>
      <c r="DT8" s="266"/>
      <c r="DU8" s="266"/>
      <c r="DV8" s="266"/>
      <c r="DW8" s="266"/>
      <c r="DX8" s="266"/>
      <c r="DY8" s="266"/>
      <c r="DZ8" s="266"/>
      <c r="EA8" s="266"/>
      <c r="EB8" s="266"/>
      <c r="EC8" s="266"/>
      <c r="ED8" s="266"/>
      <c r="EE8" s="266"/>
      <c r="EF8" s="266"/>
      <c r="EG8" s="266"/>
      <c r="EH8" s="266"/>
      <c r="EI8" s="266"/>
      <c r="EJ8" s="266"/>
      <c r="EK8" s="266"/>
      <c r="EL8" s="266"/>
      <c r="EM8" s="266"/>
      <c r="EN8" s="266"/>
      <c r="EO8" s="266"/>
      <c r="EP8" s="266"/>
      <c r="EQ8" s="266"/>
      <c r="ER8" s="266"/>
      <c r="ES8" s="266"/>
      <c r="ET8" s="266"/>
      <c r="EU8" s="266"/>
      <c r="EV8" s="266"/>
      <c r="EW8" s="266"/>
      <c r="EX8" s="266"/>
      <c r="EY8" s="266"/>
      <c r="EZ8" s="266"/>
      <c r="FA8" s="266"/>
      <c r="FB8" s="266"/>
      <c r="FC8" s="266"/>
      <c r="FD8" s="266"/>
      <c r="FE8" s="266"/>
      <c r="FF8" s="266"/>
      <c r="FG8" s="266"/>
      <c r="FH8" s="266"/>
      <c r="FI8" s="266"/>
      <c r="FJ8" s="266"/>
      <c r="FK8" s="266"/>
      <c r="FL8" s="266"/>
      <c r="FM8" s="266"/>
      <c r="FN8" s="266"/>
      <c r="FO8" s="266"/>
      <c r="FP8" s="266"/>
      <c r="FQ8" s="266"/>
      <c r="FR8" s="266"/>
      <c r="FS8" s="266"/>
      <c r="FT8" s="266"/>
      <c r="FU8" s="266"/>
      <c r="FV8" s="266"/>
      <c r="FW8" s="266"/>
      <c r="FX8" s="266"/>
      <c r="FY8" s="266"/>
      <c r="FZ8" s="266"/>
      <c r="GA8" s="266"/>
      <c r="GB8" s="266"/>
      <c r="GC8" s="266"/>
      <c r="GD8" s="266"/>
      <c r="GE8" s="266"/>
      <c r="GF8" s="266"/>
      <c r="GG8" s="266"/>
      <c r="GH8" s="266"/>
      <c r="GI8" s="266"/>
      <c r="GJ8" s="266"/>
      <c r="GK8" s="266"/>
      <c r="GL8" s="266"/>
      <c r="GM8" s="266"/>
      <c r="GN8" s="266"/>
      <c r="GO8" s="266"/>
      <c r="GP8" s="266"/>
      <c r="GQ8" s="266"/>
      <c r="GR8" s="266"/>
      <c r="GS8" s="266"/>
      <c r="GT8" s="266"/>
      <c r="GU8" s="266"/>
      <c r="GV8" s="266"/>
      <c r="GW8" s="266"/>
      <c r="GX8" s="266"/>
      <c r="GY8" s="266"/>
      <c r="GZ8" s="266"/>
      <c r="HA8" s="266"/>
      <c r="HB8" s="266"/>
      <c r="HC8" s="266"/>
      <c r="HD8" s="266"/>
      <c r="HE8" s="266"/>
      <c r="HF8" s="266"/>
      <c r="HG8" s="266"/>
      <c r="HH8" s="266"/>
      <c r="HI8" s="266"/>
      <c r="HJ8" s="266"/>
      <c r="HK8" s="266"/>
      <c r="HL8" s="266"/>
      <c r="HM8" s="266"/>
      <c r="HN8" s="266"/>
      <c r="HO8" s="266"/>
      <c r="HP8" s="266"/>
      <c r="HQ8" s="266"/>
      <c r="HR8" s="266"/>
      <c r="HS8" s="266"/>
      <c r="HT8" s="266"/>
      <c r="HU8" s="266"/>
      <c r="HV8" s="266"/>
      <c r="HW8" s="266"/>
      <c r="HX8" s="266"/>
      <c r="HY8" s="266"/>
      <c r="HZ8" s="266"/>
      <c r="IA8" s="266"/>
      <c r="IB8" s="266"/>
      <c r="IC8" s="266"/>
      <c r="ID8" s="266"/>
      <c r="IE8" s="266"/>
      <c r="IF8" s="266"/>
      <c r="IG8" s="266"/>
      <c r="IH8" s="266"/>
      <c r="II8" s="266"/>
      <c r="IJ8" s="266"/>
      <c r="IK8" s="266"/>
      <c r="IL8" s="266"/>
      <c r="IM8" s="266"/>
      <c r="IN8" s="266"/>
      <c r="IO8" s="266"/>
      <c r="IP8" s="266"/>
      <c r="IQ8" s="266"/>
      <c r="IR8" s="266"/>
      <c r="IS8" s="266"/>
      <c r="IT8" s="266"/>
      <c r="IU8" s="266"/>
      <c r="IV8" s="266"/>
      <c r="IW8" s="266"/>
      <c r="IX8" s="266"/>
      <c r="IY8" s="266"/>
      <c r="IZ8" s="266"/>
      <c r="JA8" s="266"/>
      <c r="JB8" s="266"/>
      <c r="JC8" s="266"/>
      <c r="JD8" s="266"/>
      <c r="JE8" s="266"/>
      <c r="JF8" s="266"/>
      <c r="JG8" s="266"/>
      <c r="JH8" s="266"/>
      <c r="JI8" s="266"/>
      <c r="JJ8" s="266"/>
      <c r="JK8" s="266"/>
      <c r="JL8" s="266"/>
      <c r="JM8" s="266"/>
      <c r="JN8" s="266"/>
      <c r="JO8" s="266"/>
      <c r="JP8" s="266"/>
      <c r="JQ8" s="266"/>
      <c r="JR8" s="266"/>
      <c r="JS8" s="271"/>
      <c r="JT8" s="271"/>
      <c r="JU8" s="271"/>
      <c r="JV8" s="271"/>
      <c r="JW8" s="271"/>
      <c r="JX8" s="271"/>
      <c r="JY8" s="271"/>
      <c r="JZ8" s="271"/>
      <c r="KA8" s="271"/>
      <c r="KB8" s="271"/>
      <c r="KC8" s="271"/>
      <c r="KD8" s="271"/>
      <c r="KE8" s="271"/>
      <c r="KF8" s="271"/>
      <c r="KG8" s="271"/>
      <c r="KH8" s="271"/>
      <c r="KI8" s="271"/>
      <c r="KJ8" s="271"/>
      <c r="KK8" s="271"/>
      <c r="KL8" s="271"/>
    </row>
    <row r="9" spans="1:298" s="272" customFormat="1" ht="25.5">
      <c r="A9" s="598"/>
      <c r="B9" s="710" t="s">
        <v>310</v>
      </c>
      <c r="C9" s="271"/>
      <c r="D9" s="271"/>
      <c r="E9" s="271"/>
      <c r="F9" s="271"/>
      <c r="G9" s="271"/>
      <c r="H9" s="271"/>
      <c r="I9" s="271"/>
      <c r="J9" s="600"/>
      <c r="K9" s="271"/>
      <c r="L9" s="271"/>
      <c r="M9" s="271"/>
      <c r="N9" s="271"/>
      <c r="O9" s="271"/>
      <c r="P9" s="271"/>
      <c r="Q9" s="271"/>
      <c r="R9" s="271"/>
      <c r="S9" s="271"/>
      <c r="T9" s="271"/>
      <c r="U9" s="271"/>
      <c r="V9" s="271"/>
      <c r="W9" s="271"/>
      <c r="X9" s="271"/>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c r="CP9" s="271"/>
      <c r="CQ9" s="271"/>
      <c r="CR9" s="271"/>
      <c r="CS9" s="271"/>
      <c r="CT9" s="271"/>
      <c r="CU9" s="271"/>
      <c r="CV9" s="271"/>
      <c r="CW9" s="271"/>
      <c r="CX9" s="271"/>
      <c r="CY9" s="271"/>
      <c r="CZ9" s="271"/>
      <c r="DA9" s="271"/>
      <c r="DB9" s="271"/>
      <c r="DC9" s="271"/>
      <c r="DD9" s="271"/>
      <c r="DE9" s="271"/>
      <c r="DF9" s="271"/>
      <c r="DG9" s="271"/>
      <c r="DH9" s="271"/>
      <c r="DI9" s="271"/>
      <c r="DJ9" s="271"/>
      <c r="DK9" s="271"/>
      <c r="DL9" s="271"/>
      <c r="DM9" s="271"/>
      <c r="DN9" s="271"/>
      <c r="DO9" s="271"/>
      <c r="DP9" s="271"/>
      <c r="DQ9" s="271"/>
      <c r="DR9" s="271"/>
      <c r="DS9" s="271"/>
      <c r="DT9" s="271"/>
      <c r="DU9" s="271"/>
      <c r="DV9" s="271"/>
      <c r="DW9" s="271"/>
      <c r="DX9" s="271"/>
      <c r="DY9" s="271"/>
      <c r="DZ9" s="271"/>
      <c r="EA9" s="271"/>
      <c r="EB9" s="271"/>
      <c r="EC9" s="271"/>
      <c r="ED9" s="271"/>
      <c r="EE9" s="271"/>
      <c r="EF9" s="271"/>
      <c r="EG9" s="271"/>
      <c r="EH9" s="271"/>
      <c r="EI9" s="271"/>
      <c r="EJ9" s="271"/>
      <c r="EK9" s="271"/>
      <c r="EL9" s="271"/>
      <c r="EM9" s="271"/>
      <c r="EN9" s="271"/>
      <c r="EO9" s="271"/>
      <c r="EP9" s="271"/>
      <c r="EQ9" s="271"/>
      <c r="ER9" s="271"/>
      <c r="ES9" s="271"/>
      <c r="ET9" s="271"/>
      <c r="EU9" s="271"/>
      <c r="EV9" s="271"/>
      <c r="EW9" s="271"/>
      <c r="EX9" s="271"/>
      <c r="EY9" s="271"/>
      <c r="EZ9" s="271"/>
      <c r="FA9" s="271"/>
      <c r="FB9" s="271"/>
      <c r="FC9" s="271"/>
      <c r="FD9" s="271"/>
      <c r="FE9" s="271"/>
      <c r="FF9" s="271"/>
      <c r="FG9" s="271"/>
      <c r="FH9" s="271"/>
      <c r="FI9" s="271"/>
      <c r="FJ9" s="271"/>
      <c r="FK9" s="271"/>
      <c r="FL9" s="271"/>
      <c r="FM9" s="271"/>
      <c r="FN9" s="271"/>
      <c r="FO9" s="271"/>
      <c r="FP9" s="271"/>
      <c r="FQ9" s="271"/>
      <c r="FR9" s="271"/>
      <c r="FS9" s="271"/>
      <c r="FT9" s="271"/>
      <c r="FU9" s="271"/>
      <c r="FV9" s="271"/>
      <c r="FW9" s="271"/>
      <c r="FX9" s="271"/>
      <c r="FY9" s="271"/>
      <c r="FZ9" s="271"/>
      <c r="GA9" s="271"/>
      <c r="GB9" s="271"/>
      <c r="GC9" s="271"/>
      <c r="GD9" s="271"/>
      <c r="GE9" s="271"/>
      <c r="GF9" s="271"/>
      <c r="GG9" s="271"/>
      <c r="GH9" s="271"/>
      <c r="GI9" s="271"/>
      <c r="GJ9" s="271"/>
      <c r="GK9" s="271"/>
      <c r="GL9" s="271"/>
      <c r="GM9" s="271"/>
      <c r="GN9" s="271"/>
      <c r="GO9" s="271"/>
      <c r="GP9" s="271"/>
      <c r="GQ9" s="271"/>
      <c r="GR9" s="271"/>
      <c r="GS9" s="271"/>
      <c r="GT9" s="271"/>
      <c r="GU9" s="271"/>
      <c r="GV9" s="271"/>
      <c r="GW9" s="271"/>
      <c r="GX9" s="271"/>
      <c r="GY9" s="271"/>
      <c r="GZ9" s="271"/>
      <c r="HA9" s="271"/>
      <c r="HB9" s="271"/>
      <c r="HC9" s="271"/>
      <c r="HD9" s="271"/>
      <c r="HE9" s="271"/>
      <c r="HF9" s="271"/>
      <c r="HG9" s="271"/>
      <c r="HH9" s="271"/>
      <c r="HI9" s="271"/>
      <c r="HJ9" s="271"/>
      <c r="HK9" s="271"/>
      <c r="HL9" s="271"/>
      <c r="HM9" s="271"/>
      <c r="HN9" s="271"/>
      <c r="HO9" s="271"/>
      <c r="HP9" s="271"/>
      <c r="HQ9" s="271"/>
      <c r="HR9" s="271"/>
      <c r="HS9" s="271"/>
      <c r="HT9" s="271"/>
      <c r="HU9" s="271"/>
      <c r="HV9" s="271"/>
      <c r="HW9" s="271"/>
      <c r="HX9" s="271"/>
      <c r="HY9" s="271"/>
      <c r="HZ9" s="271"/>
      <c r="IA9" s="271"/>
      <c r="IB9" s="271"/>
      <c r="IC9" s="271"/>
      <c r="ID9" s="271"/>
      <c r="IE9" s="271"/>
      <c r="IF9" s="271"/>
      <c r="IG9" s="271"/>
      <c r="IH9" s="271"/>
      <c r="II9" s="271"/>
      <c r="IJ9" s="271"/>
      <c r="IK9" s="271"/>
      <c r="IL9" s="271"/>
      <c r="IM9" s="271"/>
      <c r="IN9" s="271"/>
      <c r="IO9" s="271"/>
      <c r="IP9" s="271"/>
      <c r="IQ9" s="271"/>
      <c r="IR9" s="271"/>
      <c r="IS9" s="271"/>
      <c r="IT9" s="271"/>
      <c r="IU9" s="271"/>
      <c r="IV9" s="271"/>
      <c r="IW9" s="271"/>
      <c r="IX9" s="271"/>
      <c r="IY9" s="271"/>
      <c r="IZ9" s="271"/>
      <c r="JA9" s="271"/>
      <c r="JB9" s="271"/>
      <c r="JC9" s="271"/>
      <c r="JD9" s="271"/>
      <c r="JE9" s="271"/>
      <c r="JF9" s="271"/>
      <c r="JG9" s="271"/>
      <c r="JH9" s="271"/>
      <c r="JI9" s="271"/>
      <c r="JJ9" s="271"/>
      <c r="JK9" s="271"/>
      <c r="JL9" s="271"/>
      <c r="JM9" s="271"/>
      <c r="JN9" s="271"/>
      <c r="JO9" s="271"/>
      <c r="JP9" s="271"/>
      <c r="JQ9" s="271"/>
      <c r="JR9" s="271"/>
      <c r="JS9" s="271"/>
      <c r="JT9" s="271"/>
      <c r="JU9" s="271"/>
      <c r="JV9" s="271"/>
      <c r="JW9" s="271"/>
      <c r="JX9" s="271"/>
      <c r="JY9" s="271"/>
      <c r="JZ9" s="271"/>
      <c r="KA9" s="271"/>
      <c r="KB9" s="271"/>
      <c r="KC9" s="271"/>
      <c r="KD9" s="271"/>
      <c r="KE9" s="271"/>
      <c r="KF9" s="271"/>
      <c r="KG9" s="271"/>
      <c r="KH9" s="271"/>
      <c r="KI9" s="271"/>
      <c r="KJ9" s="271"/>
      <c r="KK9" s="271"/>
      <c r="KL9" s="271"/>
    </row>
    <row r="10" spans="1:298">
      <c r="A10" s="595"/>
      <c r="B10" s="601" t="s">
        <v>2429</v>
      </c>
      <c r="C10" s="272"/>
      <c r="D10" s="272"/>
      <c r="E10" s="272"/>
      <c r="F10" s="272"/>
      <c r="G10" s="272"/>
      <c r="H10" s="272"/>
      <c r="I10" s="272"/>
      <c r="J10" s="594"/>
      <c r="BJ10" s="266"/>
    </row>
    <row r="11" spans="1:298" ht="17.25" customHeight="1">
      <c r="A11" s="595">
        <v>3.1</v>
      </c>
      <c r="B11" s="273" t="s">
        <v>2342</v>
      </c>
      <c r="C11" s="272"/>
      <c r="D11" s="272"/>
      <c r="E11" s="272"/>
      <c r="F11" s="272"/>
      <c r="G11" s="272"/>
      <c r="H11" s="272"/>
      <c r="I11" s="272"/>
      <c r="J11" s="594"/>
      <c r="BJ11" s="266"/>
    </row>
    <row r="12" spans="1:298">
      <c r="A12" s="595"/>
      <c r="B12" s="691" t="s">
        <v>48</v>
      </c>
      <c r="C12" s="692" t="s">
        <v>2407</v>
      </c>
      <c r="D12" s="272"/>
      <c r="E12" s="272"/>
      <c r="F12" s="272"/>
      <c r="G12" s="272"/>
      <c r="H12" s="272"/>
      <c r="I12" s="272"/>
      <c r="J12" s="594"/>
      <c r="BF12" s="333"/>
      <c r="BJ12" s="266"/>
    </row>
    <row r="13" spans="1:298">
      <c r="A13" s="595"/>
      <c r="B13" s="693" t="s">
        <v>2310</v>
      </c>
      <c r="C13" s="694">
        <f>קבועים!B80</f>
        <v>0</v>
      </c>
      <c r="D13" s="272"/>
      <c r="E13" s="272"/>
      <c r="F13" s="272"/>
      <c r="G13" s="272"/>
      <c r="H13" s="272"/>
      <c r="I13" s="272"/>
      <c r="J13" s="594"/>
      <c r="BF13" s="333"/>
      <c r="BJ13" s="266"/>
    </row>
    <row r="14" spans="1:298">
      <c r="A14" s="595"/>
      <c r="B14" s="280"/>
      <c r="C14" s="280"/>
      <c r="D14" s="280"/>
      <c r="E14" s="280"/>
      <c r="F14" s="280"/>
      <c r="G14" s="280"/>
      <c r="H14" s="280"/>
      <c r="I14" s="280"/>
      <c r="J14" s="711"/>
    </row>
    <row r="15" spans="1:298">
      <c r="A15" s="595">
        <v>3.2</v>
      </c>
      <c r="B15" s="690" t="s">
        <v>284</v>
      </c>
      <c r="C15" s="272"/>
      <c r="D15" s="272"/>
      <c r="E15" s="272"/>
      <c r="F15" s="272"/>
      <c r="G15" s="272"/>
      <c r="H15" s="272"/>
      <c r="I15" s="272"/>
      <c r="J15" s="594"/>
      <c r="BJ15" s="266"/>
    </row>
    <row r="16" spans="1:298">
      <c r="A16" s="595"/>
      <c r="B16" s="444" t="s">
        <v>2408</v>
      </c>
      <c r="C16" s="272"/>
      <c r="D16" s="272"/>
      <c r="E16" s="272"/>
      <c r="F16" s="272"/>
      <c r="G16" s="272"/>
      <c r="H16" s="272"/>
      <c r="I16" s="272"/>
      <c r="J16" s="594"/>
    </row>
    <row r="17" spans="1:186" ht="33">
      <c r="A17" s="595"/>
      <c r="B17" s="691" t="s">
        <v>48</v>
      </c>
      <c r="C17" s="691" t="s">
        <v>178</v>
      </c>
      <c r="D17" s="691" t="s">
        <v>231</v>
      </c>
      <c r="E17" s="692" t="s">
        <v>271</v>
      </c>
      <c r="F17" s="691" t="s">
        <v>2446</v>
      </c>
      <c r="G17" s="272"/>
      <c r="H17" s="272"/>
      <c r="I17" s="272"/>
      <c r="J17" s="594"/>
    </row>
    <row r="18" spans="1:186">
      <c r="A18" s="595"/>
      <c r="B18" s="695" t="s">
        <v>40</v>
      </c>
      <c r="C18" s="696" t="s">
        <v>2445</v>
      </c>
      <c r="D18" s="558"/>
      <c r="E18" s="697">
        <f>IF(OR(D18=0,D18=""),קבועים!$C$213,D18)</f>
        <v>0.47</v>
      </c>
      <c r="F18" s="698">
        <f>E18*C13</f>
        <v>0</v>
      </c>
      <c r="G18" s="272"/>
      <c r="H18" s="272"/>
      <c r="I18" s="272"/>
      <c r="J18" s="594"/>
    </row>
    <row r="19" spans="1:186" s="272" customFormat="1">
      <c r="A19" s="595"/>
      <c r="J19" s="594"/>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66"/>
      <c r="AV19" s="266"/>
      <c r="AW19" s="266"/>
      <c r="AX19" s="266"/>
      <c r="AY19" s="266"/>
      <c r="AZ19" s="266"/>
      <c r="BA19" s="266"/>
      <c r="BB19" s="266"/>
      <c r="BC19" s="266"/>
      <c r="BD19" s="266"/>
      <c r="BE19" s="266"/>
      <c r="BF19" s="266"/>
      <c r="BG19" s="266"/>
      <c r="BH19" s="266"/>
      <c r="BI19" s="266"/>
      <c r="BJ19" s="333"/>
      <c r="BK19" s="266"/>
      <c r="BL19" s="266"/>
      <c r="BM19" s="266"/>
      <c r="BN19" s="266"/>
      <c r="BO19" s="266"/>
      <c r="BP19" s="266"/>
      <c r="BQ19" s="266"/>
      <c r="BR19" s="266"/>
      <c r="BS19" s="266"/>
      <c r="BT19" s="266"/>
      <c r="BU19" s="266"/>
      <c r="BV19" s="266"/>
      <c r="BW19" s="266"/>
      <c r="BX19" s="266"/>
      <c r="BY19" s="266"/>
      <c r="BZ19" s="266"/>
      <c r="CA19" s="266"/>
      <c r="CB19" s="266"/>
      <c r="CC19" s="266"/>
      <c r="CD19" s="266"/>
      <c r="CE19" s="266"/>
      <c r="CF19" s="266"/>
      <c r="CG19" s="266"/>
      <c r="CH19" s="266"/>
      <c r="CI19" s="266"/>
      <c r="CJ19" s="266"/>
      <c r="CK19" s="266"/>
      <c r="CL19" s="266"/>
      <c r="CM19" s="266"/>
      <c r="CN19" s="266"/>
      <c r="CO19" s="266"/>
      <c r="CP19" s="266"/>
      <c r="CQ19" s="266"/>
      <c r="CR19" s="266"/>
      <c r="CS19" s="266"/>
      <c r="CT19" s="266"/>
      <c r="CU19" s="266"/>
      <c r="CV19" s="266"/>
      <c r="CW19" s="266"/>
      <c r="CX19" s="266"/>
      <c r="CY19" s="266"/>
      <c r="CZ19" s="266"/>
      <c r="DA19" s="266"/>
      <c r="DB19" s="266"/>
      <c r="DC19" s="266"/>
      <c r="DD19" s="266"/>
      <c r="DE19" s="266"/>
      <c r="DF19" s="266"/>
      <c r="DG19" s="266"/>
      <c r="DH19" s="266"/>
      <c r="DI19" s="266"/>
      <c r="DJ19" s="266"/>
      <c r="DK19" s="266"/>
      <c r="DL19" s="266"/>
      <c r="DM19" s="266"/>
      <c r="DN19" s="266"/>
      <c r="DO19" s="266"/>
      <c r="DP19" s="266"/>
      <c r="DQ19" s="266"/>
      <c r="DR19" s="266"/>
      <c r="DS19" s="266"/>
      <c r="DT19" s="266"/>
      <c r="DU19" s="266"/>
      <c r="DV19" s="266"/>
      <c r="DW19" s="266"/>
      <c r="DX19" s="266"/>
      <c r="DY19" s="266"/>
      <c r="DZ19" s="266"/>
      <c r="EA19" s="266"/>
      <c r="EB19" s="266"/>
      <c r="EC19" s="266"/>
      <c r="ED19" s="266"/>
      <c r="EE19" s="266"/>
      <c r="EF19" s="266"/>
      <c r="EG19" s="266"/>
      <c r="EH19" s="266"/>
      <c r="EI19" s="266"/>
      <c r="EJ19" s="266"/>
      <c r="EK19" s="266"/>
      <c r="EL19" s="266"/>
      <c r="EM19" s="266"/>
      <c r="EN19" s="266"/>
      <c r="EO19" s="266"/>
      <c r="EP19" s="266"/>
      <c r="EQ19" s="266"/>
      <c r="ER19" s="266"/>
      <c r="ES19" s="266"/>
      <c r="ET19" s="266"/>
      <c r="EU19" s="266"/>
      <c r="EV19" s="266"/>
      <c r="EW19" s="266"/>
      <c r="EX19" s="266"/>
      <c r="EY19" s="266"/>
      <c r="EZ19" s="266"/>
      <c r="FA19" s="266"/>
      <c r="FB19" s="266"/>
      <c r="FC19" s="266"/>
      <c r="FD19" s="266"/>
      <c r="FE19" s="266"/>
      <c r="FF19" s="266"/>
      <c r="FG19" s="266"/>
      <c r="FH19" s="266"/>
      <c r="FI19" s="266"/>
      <c r="FJ19" s="266"/>
      <c r="FK19" s="266"/>
      <c r="FL19" s="266"/>
      <c r="FM19" s="266"/>
      <c r="FN19" s="266"/>
      <c r="FO19" s="266"/>
      <c r="FP19" s="266"/>
      <c r="FQ19" s="266"/>
      <c r="FR19" s="266"/>
      <c r="FS19" s="266"/>
      <c r="FT19" s="266"/>
      <c r="FU19" s="266"/>
      <c r="FV19" s="266"/>
      <c r="FW19" s="266"/>
      <c r="FX19" s="266"/>
      <c r="FY19" s="266"/>
      <c r="FZ19" s="266"/>
      <c r="GA19" s="266"/>
      <c r="GB19" s="266"/>
      <c r="GC19" s="266"/>
      <c r="GD19" s="266"/>
    </row>
    <row r="20" spans="1:186" ht="33" hidden="1" customHeight="1" outlineLevel="1">
      <c r="A20" s="595"/>
      <c r="B20" s="567" t="s">
        <v>81</v>
      </c>
      <c r="C20" s="580"/>
      <c r="D20" s="448"/>
      <c r="E20" s="468"/>
      <c r="F20" s="272"/>
      <c r="G20" s="272"/>
      <c r="H20" s="272"/>
      <c r="I20" s="272"/>
      <c r="J20" s="594"/>
      <c r="BJ20" s="266"/>
    </row>
    <row r="21" spans="1:186" s="272" customFormat="1" collapsed="1">
      <c r="A21" s="595"/>
      <c r="J21" s="594"/>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66"/>
      <c r="AV21" s="266"/>
      <c r="AW21" s="266"/>
      <c r="AX21" s="266"/>
      <c r="AY21" s="266"/>
      <c r="AZ21" s="266"/>
      <c r="BA21" s="266"/>
      <c r="BB21" s="266"/>
      <c r="BC21" s="266"/>
      <c r="BD21" s="266"/>
      <c r="BE21" s="266"/>
      <c r="BF21" s="266"/>
      <c r="BG21" s="266"/>
      <c r="BH21" s="266"/>
      <c r="BI21" s="266"/>
      <c r="BJ21" s="333"/>
      <c r="BK21" s="266"/>
      <c r="BL21" s="266"/>
      <c r="BM21" s="266"/>
      <c r="BN21" s="266"/>
      <c r="BO21" s="266"/>
      <c r="BP21" s="266"/>
      <c r="BQ21" s="266"/>
      <c r="BR21" s="266"/>
      <c r="BS21" s="266"/>
      <c r="BT21" s="266"/>
      <c r="BU21" s="266"/>
      <c r="BV21" s="266"/>
      <c r="BW21" s="266"/>
      <c r="BX21" s="266"/>
      <c r="BY21" s="266"/>
      <c r="BZ21" s="266"/>
      <c r="CA21" s="266"/>
      <c r="CB21" s="266"/>
      <c r="CC21" s="266"/>
      <c r="CD21" s="266"/>
      <c r="CE21" s="266"/>
      <c r="CF21" s="266"/>
      <c r="CG21" s="266"/>
      <c r="CH21" s="266"/>
      <c r="CI21" s="266"/>
      <c r="CJ21" s="266"/>
      <c r="CK21" s="266"/>
      <c r="CL21" s="266"/>
      <c r="CM21" s="266"/>
      <c r="CN21" s="266"/>
      <c r="CO21" s="266"/>
      <c r="CP21" s="266"/>
      <c r="CQ21" s="266"/>
      <c r="CR21" s="266"/>
      <c r="CS21" s="266"/>
      <c r="CT21" s="266"/>
      <c r="CU21" s="266"/>
      <c r="CV21" s="266"/>
      <c r="CW21" s="266"/>
      <c r="CX21" s="266"/>
      <c r="CY21" s="266"/>
      <c r="CZ21" s="266"/>
      <c r="DA21" s="266"/>
      <c r="DB21" s="266"/>
      <c r="DC21" s="266"/>
      <c r="DD21" s="266"/>
      <c r="DE21" s="266"/>
      <c r="DF21" s="266"/>
      <c r="DG21" s="266"/>
      <c r="DH21" s="266"/>
      <c r="DI21" s="266"/>
      <c r="DJ21" s="266"/>
      <c r="DK21" s="266"/>
      <c r="DL21" s="266"/>
      <c r="DM21" s="266"/>
      <c r="DN21" s="266"/>
      <c r="DO21" s="266"/>
      <c r="DP21" s="266"/>
      <c r="DQ21" s="266"/>
      <c r="DR21" s="266"/>
      <c r="DS21" s="266"/>
      <c r="DT21" s="266"/>
      <c r="DU21" s="266"/>
      <c r="DV21" s="266"/>
      <c r="DW21" s="266"/>
      <c r="DX21" s="266"/>
      <c r="DY21" s="266"/>
      <c r="DZ21" s="266"/>
      <c r="EA21" s="266"/>
      <c r="EB21" s="266"/>
      <c r="EC21" s="266"/>
      <c r="ED21" s="266"/>
      <c r="EE21" s="266"/>
      <c r="EF21" s="266"/>
      <c r="EG21" s="266"/>
      <c r="EH21" s="266"/>
      <c r="EI21" s="266"/>
      <c r="EJ21" s="266"/>
      <c r="EK21" s="266"/>
      <c r="EL21" s="266"/>
      <c r="EM21" s="266"/>
      <c r="EN21" s="266"/>
      <c r="EO21" s="266"/>
      <c r="EP21" s="266"/>
      <c r="EQ21" s="266"/>
      <c r="ER21" s="266"/>
      <c r="ES21" s="266"/>
      <c r="ET21" s="266"/>
      <c r="EU21" s="266"/>
      <c r="EV21" s="266"/>
      <c r="EW21" s="266"/>
      <c r="EX21" s="266"/>
      <c r="EY21" s="266"/>
      <c r="EZ21" s="266"/>
      <c r="FA21" s="266"/>
      <c r="FB21" s="266"/>
      <c r="FC21" s="266"/>
      <c r="FD21" s="266"/>
      <c r="FE21" s="266"/>
      <c r="FF21" s="266"/>
      <c r="FG21" s="266"/>
      <c r="FH21" s="266"/>
      <c r="FI21" s="266"/>
      <c r="FJ21" s="266"/>
      <c r="FK21" s="266"/>
      <c r="FL21" s="266"/>
      <c r="FM21" s="266"/>
      <c r="FN21" s="266"/>
      <c r="FO21" s="266"/>
      <c r="FP21" s="266"/>
      <c r="FQ21" s="266"/>
      <c r="FR21" s="266"/>
      <c r="FS21" s="266"/>
      <c r="FT21" s="266"/>
      <c r="FU21" s="266"/>
      <c r="FV21" s="266"/>
      <c r="FW21" s="266"/>
      <c r="FX21" s="266"/>
      <c r="FY21" s="266"/>
      <c r="FZ21" s="266"/>
      <c r="GA21" s="266"/>
      <c r="GB21" s="266"/>
      <c r="GC21" s="266"/>
      <c r="GD21" s="266"/>
    </row>
    <row r="22" spans="1:186">
      <c r="A22" s="595">
        <v>3.3</v>
      </c>
      <c r="B22" s="690" t="s">
        <v>233</v>
      </c>
      <c r="C22" s="272"/>
      <c r="D22" s="272"/>
      <c r="E22" s="272"/>
      <c r="F22" s="272"/>
      <c r="G22" s="272"/>
      <c r="H22" s="272"/>
      <c r="I22" s="272"/>
      <c r="J22" s="594"/>
      <c r="BJ22" s="266"/>
    </row>
    <row r="23" spans="1:186">
      <c r="A23" s="595"/>
      <c r="B23" s="691" t="s">
        <v>48</v>
      </c>
      <c r="C23" s="692" t="s">
        <v>2407</v>
      </c>
      <c r="D23" s="272"/>
      <c r="E23" s="272"/>
      <c r="F23" s="272"/>
      <c r="G23" s="272"/>
      <c r="H23" s="272"/>
      <c r="I23" s="272"/>
      <c r="J23" s="594"/>
      <c r="BJ23" s="266"/>
    </row>
    <row r="24" spans="1:186">
      <c r="A24" s="595"/>
      <c r="B24" s="693" t="s">
        <v>2310</v>
      </c>
      <c r="C24" s="698">
        <f>קבועים!B122</f>
        <v>0</v>
      </c>
      <c r="D24" s="272"/>
      <c r="E24" s="272"/>
      <c r="F24" s="272"/>
      <c r="G24" s="272"/>
      <c r="H24" s="272"/>
      <c r="I24" s="272"/>
      <c r="J24" s="594"/>
      <c r="BF24" s="333"/>
      <c r="BJ24" s="266"/>
    </row>
    <row r="25" spans="1:186" s="272" customFormat="1">
      <c r="A25" s="595"/>
      <c r="J25" s="594"/>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6"/>
      <c r="BC25" s="266"/>
      <c r="BD25" s="266"/>
      <c r="BE25" s="266"/>
      <c r="BF25" s="266"/>
      <c r="BG25" s="266"/>
      <c r="BH25" s="266"/>
      <c r="BI25" s="266"/>
      <c r="BJ25" s="333"/>
      <c r="BK25" s="266"/>
      <c r="BL25" s="266"/>
      <c r="BM25" s="266"/>
      <c r="BN25" s="266"/>
      <c r="BO25" s="266"/>
      <c r="BP25" s="266"/>
      <c r="BQ25" s="266"/>
      <c r="BR25" s="266"/>
      <c r="BS25" s="266"/>
      <c r="BT25" s="266"/>
      <c r="BU25" s="266"/>
      <c r="BV25" s="266"/>
      <c r="BW25" s="266"/>
      <c r="BX25" s="266"/>
      <c r="BY25" s="266"/>
      <c r="BZ25" s="266"/>
      <c r="CA25" s="266"/>
      <c r="CB25" s="266"/>
      <c r="CC25" s="266"/>
      <c r="CD25" s="266"/>
      <c r="CE25" s="266"/>
      <c r="CF25" s="266"/>
      <c r="CG25" s="266"/>
      <c r="CH25" s="266"/>
      <c r="CI25" s="266"/>
      <c r="CJ25" s="266"/>
      <c r="CK25" s="266"/>
      <c r="CL25" s="266"/>
      <c r="CM25" s="266"/>
      <c r="CN25" s="266"/>
      <c r="CO25" s="266"/>
      <c r="CP25" s="266"/>
      <c r="CQ25" s="266"/>
      <c r="CR25" s="266"/>
      <c r="CS25" s="266"/>
      <c r="CT25" s="266"/>
      <c r="CU25" s="266"/>
      <c r="CV25" s="266"/>
      <c r="CW25" s="266"/>
      <c r="CX25" s="266"/>
      <c r="CY25" s="266"/>
      <c r="CZ25" s="266"/>
      <c r="DA25" s="266"/>
      <c r="DB25" s="266"/>
      <c r="DC25" s="266"/>
      <c r="DD25" s="266"/>
      <c r="DE25" s="266"/>
      <c r="DF25" s="266"/>
      <c r="DG25" s="266"/>
      <c r="DH25" s="266"/>
      <c r="DI25" s="266"/>
      <c r="DJ25" s="266"/>
      <c r="DK25" s="266"/>
      <c r="DL25" s="266"/>
      <c r="DM25" s="266"/>
      <c r="DN25" s="266"/>
      <c r="DO25" s="266"/>
      <c r="DP25" s="266"/>
      <c r="DQ25" s="266"/>
      <c r="DR25" s="266"/>
      <c r="DS25" s="266"/>
      <c r="DT25" s="266"/>
      <c r="DU25" s="266"/>
      <c r="DV25" s="266"/>
      <c r="DW25" s="266"/>
      <c r="DX25" s="266"/>
      <c r="DY25" s="266"/>
      <c r="DZ25" s="266"/>
      <c r="EA25" s="266"/>
      <c r="EB25" s="266"/>
      <c r="EC25" s="266"/>
      <c r="ED25" s="266"/>
      <c r="EE25" s="266"/>
      <c r="EF25" s="266"/>
      <c r="EG25" s="266"/>
      <c r="EH25" s="266"/>
      <c r="EI25" s="266"/>
      <c r="EJ25" s="266"/>
      <c r="EK25" s="266"/>
      <c r="EL25" s="266"/>
      <c r="EM25" s="266"/>
      <c r="EN25" s="266"/>
      <c r="EO25" s="266"/>
      <c r="EP25" s="266"/>
      <c r="EQ25" s="266"/>
      <c r="ER25" s="266"/>
      <c r="ES25" s="266"/>
      <c r="ET25" s="266"/>
      <c r="EU25" s="266"/>
      <c r="EV25" s="266"/>
      <c r="EW25" s="266"/>
      <c r="EX25" s="266"/>
      <c r="EY25" s="266"/>
      <c r="EZ25" s="266"/>
      <c r="FA25" s="266"/>
      <c r="FB25" s="266"/>
      <c r="FC25" s="266"/>
      <c r="FD25" s="266"/>
      <c r="FE25" s="266"/>
      <c r="FF25" s="266"/>
      <c r="FG25" s="266"/>
      <c r="FH25" s="266"/>
      <c r="FI25" s="266"/>
      <c r="FJ25" s="266"/>
      <c r="FK25" s="266"/>
      <c r="FL25" s="266"/>
      <c r="FM25" s="266"/>
      <c r="FN25" s="266"/>
      <c r="FO25" s="266"/>
      <c r="FP25" s="266"/>
      <c r="FQ25" s="266"/>
      <c r="FR25" s="266"/>
      <c r="FS25" s="266"/>
      <c r="FT25" s="266"/>
      <c r="FU25" s="266"/>
      <c r="FV25" s="266"/>
      <c r="FW25" s="266"/>
      <c r="FX25" s="266"/>
      <c r="FY25" s="266"/>
      <c r="FZ25" s="266"/>
      <c r="GA25" s="266"/>
      <c r="GB25" s="266"/>
      <c r="GC25" s="266"/>
      <c r="GD25" s="266"/>
    </row>
    <row r="26" spans="1:186" ht="15" customHeight="1">
      <c r="A26" s="595">
        <v>3.4</v>
      </c>
      <c r="B26" s="690" t="s">
        <v>267</v>
      </c>
      <c r="C26" s="272"/>
      <c r="D26" s="272"/>
      <c r="E26" s="272"/>
      <c r="F26" s="272"/>
      <c r="G26" s="272"/>
      <c r="H26" s="272"/>
      <c r="I26" s="272"/>
      <c r="J26" s="594"/>
      <c r="BJ26" s="266"/>
    </row>
    <row r="27" spans="1:186">
      <c r="A27" s="595"/>
      <c r="B27" s="691" t="s">
        <v>48</v>
      </c>
      <c r="C27" s="691" t="s">
        <v>178</v>
      </c>
      <c r="D27" s="691" t="s">
        <v>2409</v>
      </c>
      <c r="E27" s="272"/>
      <c r="F27" s="272"/>
      <c r="G27" s="272"/>
      <c r="H27" s="272"/>
      <c r="I27" s="272"/>
      <c r="J27" s="594"/>
      <c r="BI27" s="333"/>
      <c r="BJ27" s="266"/>
    </row>
    <row r="28" spans="1:186">
      <c r="A28" s="595"/>
      <c r="B28" s="695" t="s">
        <v>40</v>
      </c>
      <c r="C28" s="696" t="s">
        <v>2444</v>
      </c>
      <c r="D28" s="698">
        <f>E18*C24</f>
        <v>0</v>
      </c>
      <c r="E28" s="272"/>
      <c r="F28" s="272"/>
      <c r="G28" s="272"/>
      <c r="H28" s="272"/>
      <c r="I28" s="272"/>
      <c r="J28" s="594"/>
      <c r="BI28" s="333"/>
      <c r="BJ28" s="266"/>
    </row>
    <row r="29" spans="1:186">
      <c r="A29" s="595"/>
      <c r="B29" s="272"/>
      <c r="C29" s="272"/>
      <c r="D29" s="272"/>
      <c r="E29" s="272"/>
      <c r="F29" s="272"/>
      <c r="G29" s="272"/>
      <c r="H29" s="272"/>
      <c r="I29" s="272"/>
      <c r="J29" s="594"/>
    </row>
    <row r="30" spans="1:186" ht="30" hidden="1" customHeight="1" outlineLevel="1">
      <c r="A30" s="595"/>
      <c r="B30" s="567" t="s">
        <v>81</v>
      </c>
      <c r="C30" s="580"/>
      <c r="D30" s="448"/>
      <c r="E30" s="468"/>
      <c r="F30" s="272"/>
      <c r="G30" s="272"/>
      <c r="H30" s="272"/>
      <c r="I30" s="272"/>
      <c r="J30" s="594"/>
      <c r="BJ30" s="266"/>
    </row>
    <row r="31" spans="1:186" s="272" customFormat="1" collapsed="1">
      <c r="A31" s="595"/>
      <c r="J31" s="594"/>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c r="BC31" s="266"/>
      <c r="BD31" s="266"/>
      <c r="BE31" s="266"/>
      <c r="BF31" s="266"/>
      <c r="BG31" s="266"/>
      <c r="BH31" s="266"/>
      <c r="BI31" s="266"/>
      <c r="BJ31" s="333"/>
      <c r="BK31" s="266"/>
      <c r="BL31" s="266"/>
      <c r="BM31" s="266"/>
      <c r="BN31" s="266"/>
      <c r="BO31" s="266"/>
      <c r="BP31" s="266"/>
      <c r="BQ31" s="266"/>
      <c r="BR31" s="266"/>
      <c r="BS31" s="266"/>
      <c r="BT31" s="266"/>
      <c r="BU31" s="266"/>
      <c r="BV31" s="266"/>
      <c r="BW31" s="266"/>
      <c r="BX31" s="266"/>
      <c r="BY31" s="266"/>
      <c r="BZ31" s="266"/>
      <c r="CA31" s="266"/>
      <c r="CB31" s="266"/>
      <c r="CC31" s="266"/>
      <c r="CD31" s="266"/>
      <c r="CE31" s="266"/>
      <c r="CF31" s="266"/>
      <c r="CG31" s="266"/>
      <c r="CH31" s="266"/>
      <c r="CI31" s="266"/>
      <c r="CJ31" s="266"/>
      <c r="CK31" s="266"/>
      <c r="CL31" s="266"/>
      <c r="CM31" s="266"/>
      <c r="CN31" s="266"/>
      <c r="CO31" s="266"/>
      <c r="CP31" s="266"/>
      <c r="CQ31" s="266"/>
      <c r="CR31" s="266"/>
      <c r="CS31" s="266"/>
      <c r="CT31" s="266"/>
      <c r="CU31" s="266"/>
      <c r="CV31" s="266"/>
      <c r="CW31" s="266"/>
      <c r="CX31" s="266"/>
      <c r="CY31" s="266"/>
      <c r="CZ31" s="266"/>
      <c r="DA31" s="266"/>
      <c r="DB31" s="266"/>
      <c r="DC31" s="266"/>
      <c r="DD31" s="266"/>
      <c r="DE31" s="266"/>
      <c r="DF31" s="266"/>
      <c r="DG31" s="266"/>
      <c r="DH31" s="266"/>
      <c r="DI31" s="266"/>
      <c r="DJ31" s="266"/>
      <c r="DK31" s="266"/>
      <c r="DL31" s="266"/>
      <c r="DM31" s="266"/>
      <c r="DN31" s="266"/>
      <c r="DO31" s="266"/>
      <c r="DP31" s="266"/>
      <c r="DQ31" s="266"/>
      <c r="DR31" s="266"/>
      <c r="DS31" s="266"/>
      <c r="DT31" s="266"/>
      <c r="DU31" s="266"/>
      <c r="DV31" s="266"/>
      <c r="DW31" s="266"/>
      <c r="DX31" s="266"/>
      <c r="DY31" s="266"/>
      <c r="DZ31" s="266"/>
      <c r="EA31" s="266"/>
      <c r="EB31" s="266"/>
      <c r="EC31" s="266"/>
      <c r="ED31" s="266"/>
      <c r="EE31" s="266"/>
      <c r="EF31" s="266"/>
      <c r="EG31" s="266"/>
      <c r="EH31" s="266"/>
      <c r="EI31" s="266"/>
      <c r="EJ31" s="266"/>
      <c r="EK31" s="266"/>
      <c r="EL31" s="266"/>
      <c r="EM31" s="266"/>
      <c r="EN31" s="266"/>
      <c r="EO31" s="266"/>
      <c r="EP31" s="266"/>
      <c r="EQ31" s="266"/>
      <c r="ER31" s="266"/>
      <c r="ES31" s="266"/>
      <c r="ET31" s="266"/>
      <c r="EU31" s="266"/>
      <c r="EV31" s="266"/>
      <c r="EW31" s="266"/>
      <c r="EX31" s="266"/>
      <c r="EY31" s="266"/>
      <c r="EZ31" s="266"/>
      <c r="FA31" s="266"/>
      <c r="FB31" s="266"/>
      <c r="FC31" s="266"/>
      <c r="FD31" s="266"/>
      <c r="FE31" s="266"/>
      <c r="FF31" s="266"/>
      <c r="FG31" s="266"/>
      <c r="FH31" s="266"/>
      <c r="FI31" s="266"/>
      <c r="FJ31" s="266"/>
      <c r="FK31" s="266"/>
      <c r="FL31" s="266"/>
      <c r="FM31" s="266"/>
      <c r="FN31" s="266"/>
      <c r="FO31" s="266"/>
      <c r="FP31" s="266"/>
      <c r="FQ31" s="266"/>
      <c r="FR31" s="266"/>
      <c r="FS31" s="266"/>
      <c r="FT31" s="266"/>
      <c r="FU31" s="266"/>
      <c r="FV31" s="266"/>
      <c r="FW31" s="266"/>
      <c r="FX31" s="266"/>
      <c r="FY31" s="266"/>
      <c r="FZ31" s="266"/>
      <c r="GA31" s="266"/>
      <c r="GB31" s="266"/>
      <c r="GC31" s="266"/>
      <c r="GD31" s="266"/>
    </row>
    <row r="32" spans="1:186" ht="15" customHeight="1">
      <c r="A32" s="595">
        <v>3.5</v>
      </c>
      <c r="B32" s="690" t="s">
        <v>234</v>
      </c>
      <c r="C32" s="272"/>
      <c r="D32" s="272"/>
      <c r="E32" s="272"/>
      <c r="F32" s="272"/>
      <c r="G32" s="272"/>
      <c r="H32" s="272"/>
      <c r="I32" s="272"/>
      <c r="J32" s="594"/>
      <c r="BJ32" s="266"/>
    </row>
    <row r="33" spans="1:186" ht="18" customHeight="1">
      <c r="A33" s="595"/>
      <c r="B33" s="789" t="s">
        <v>2353</v>
      </c>
      <c r="C33" s="790"/>
      <c r="D33" s="790"/>
      <c r="E33" s="790"/>
      <c r="F33" s="790"/>
      <c r="G33" s="272"/>
      <c r="H33" s="272"/>
      <c r="I33" s="272"/>
      <c r="J33" s="594"/>
      <c r="BJ33" s="266"/>
    </row>
    <row r="34" spans="1:186" ht="18" customHeight="1">
      <c r="A34" s="595"/>
      <c r="B34" s="789" t="s">
        <v>2361</v>
      </c>
      <c r="C34" s="789"/>
      <c r="D34" s="789"/>
      <c r="E34" s="789"/>
      <c r="F34" s="789"/>
      <c r="G34" s="272"/>
      <c r="H34" s="272"/>
      <c r="I34" s="272"/>
      <c r="J34" s="594"/>
      <c r="BJ34" s="266"/>
    </row>
    <row r="35" spans="1:186" ht="23.45" customHeight="1">
      <c r="A35" s="595"/>
      <c r="B35" s="787" t="s">
        <v>2436</v>
      </c>
      <c r="C35" s="788"/>
      <c r="D35" s="788"/>
      <c r="E35" s="788"/>
      <c r="F35" s="788"/>
      <c r="G35" s="272"/>
      <c r="H35" s="272"/>
      <c r="I35" s="272"/>
      <c r="J35" s="594"/>
      <c r="BJ35" s="266"/>
    </row>
    <row r="36" spans="1:186" ht="22.5" customHeight="1">
      <c r="A36" s="595"/>
      <c r="B36" s="691" t="s">
        <v>48</v>
      </c>
      <c r="C36" s="699" t="s">
        <v>2410</v>
      </c>
      <c r="D36" s="700" t="s">
        <v>237</v>
      </c>
      <c r="E36" s="700" t="s">
        <v>2411</v>
      </c>
      <c r="F36" s="700" t="s">
        <v>261</v>
      </c>
      <c r="G36" s="700" t="s">
        <v>246</v>
      </c>
      <c r="H36" s="272"/>
      <c r="I36" s="272"/>
      <c r="J36" s="594"/>
    </row>
    <row r="37" spans="1:186" ht="22.5" customHeight="1">
      <c r="A37" s="595"/>
      <c r="B37" s="693" t="s">
        <v>2310</v>
      </c>
      <c r="C37" s="701">
        <f>(C13-C24)*E$18</f>
        <v>0</v>
      </c>
      <c r="D37" s="702">
        <f>IF(OR(קבועים!B205="",קבועים!B205=0),0,קבועים!B205)</f>
        <v>0</v>
      </c>
      <c r="E37" s="702">
        <f>IF(OR(קבועים!D205=0,C37=0),0,C37/קבועים!D205)</f>
        <v>0</v>
      </c>
      <c r="F37" s="701">
        <f>IF(C37=0,0,NPV(0.07,קבועים!D205:X205))</f>
        <v>0</v>
      </c>
      <c r="G37" s="703">
        <f>IF(C37=0,0,IF(C37&lt;0,"-",קבועים!C205/C37))</f>
        <v>0</v>
      </c>
      <c r="H37" s="272"/>
      <c r="I37" s="272"/>
      <c r="J37" s="594"/>
    </row>
    <row r="38" spans="1:186">
      <c r="A38" s="595"/>
      <c r="B38" s="444"/>
      <c r="C38" s="272"/>
      <c r="D38" s="272"/>
      <c r="E38" s="272"/>
      <c r="F38" s="272"/>
      <c r="G38" s="272"/>
      <c r="H38" s="272"/>
      <c r="I38" s="272"/>
      <c r="J38" s="594"/>
    </row>
    <row r="39" spans="1:186" ht="26.45" hidden="1" customHeight="1" outlineLevel="1">
      <c r="A39" s="595"/>
      <c r="B39" s="567" t="s">
        <v>81</v>
      </c>
      <c r="C39" s="580"/>
      <c r="D39" s="448"/>
      <c r="E39" s="468"/>
      <c r="F39" s="272"/>
      <c r="G39" s="272"/>
      <c r="H39" s="272"/>
      <c r="I39" s="272"/>
      <c r="J39" s="594"/>
      <c r="BJ39" s="266"/>
    </row>
    <row r="40" spans="1:186" s="272" customFormat="1" collapsed="1">
      <c r="A40" s="595"/>
      <c r="J40" s="594"/>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66"/>
      <c r="AV40" s="266"/>
      <c r="AW40" s="266"/>
      <c r="AX40" s="266"/>
      <c r="AY40" s="266"/>
      <c r="AZ40" s="266"/>
      <c r="BA40" s="266"/>
      <c r="BB40" s="266"/>
      <c r="BC40" s="266"/>
      <c r="BD40" s="266"/>
      <c r="BE40" s="266"/>
      <c r="BF40" s="266"/>
      <c r="BG40" s="266"/>
      <c r="BH40" s="266"/>
      <c r="BI40" s="266"/>
      <c r="BJ40" s="333"/>
      <c r="BK40" s="266"/>
      <c r="BL40" s="266"/>
      <c r="BM40" s="266"/>
      <c r="BN40" s="266"/>
      <c r="BO40" s="266"/>
      <c r="BP40" s="266"/>
      <c r="BQ40" s="266"/>
      <c r="BR40" s="266"/>
      <c r="BS40" s="266"/>
      <c r="BT40" s="266"/>
      <c r="BU40" s="266"/>
      <c r="BV40" s="266"/>
      <c r="BW40" s="266"/>
      <c r="BX40" s="266"/>
      <c r="BY40" s="266"/>
      <c r="BZ40" s="266"/>
      <c r="CA40" s="266"/>
      <c r="CB40" s="266"/>
      <c r="CC40" s="266"/>
      <c r="CD40" s="266"/>
      <c r="CE40" s="266"/>
      <c r="CF40" s="266"/>
      <c r="CG40" s="266"/>
      <c r="CH40" s="266"/>
      <c r="CI40" s="266"/>
      <c r="CJ40" s="266"/>
      <c r="CK40" s="266"/>
      <c r="CL40" s="266"/>
      <c r="CM40" s="266"/>
      <c r="CN40" s="266"/>
      <c r="CO40" s="266"/>
      <c r="CP40" s="266"/>
      <c r="CQ40" s="266"/>
      <c r="CR40" s="266"/>
      <c r="CS40" s="266"/>
      <c r="CT40" s="266"/>
      <c r="CU40" s="266"/>
      <c r="CV40" s="266"/>
      <c r="CW40" s="266"/>
      <c r="CX40" s="266"/>
      <c r="CY40" s="266"/>
      <c r="CZ40" s="266"/>
      <c r="DA40" s="266"/>
      <c r="DB40" s="266"/>
      <c r="DC40" s="266"/>
      <c r="DD40" s="266"/>
      <c r="DE40" s="266"/>
      <c r="DF40" s="266"/>
      <c r="DG40" s="266"/>
      <c r="DH40" s="266"/>
      <c r="DI40" s="266"/>
      <c r="DJ40" s="266"/>
      <c r="DK40" s="266"/>
      <c r="DL40" s="266"/>
      <c r="DM40" s="266"/>
      <c r="DN40" s="266"/>
      <c r="DO40" s="266"/>
      <c r="DP40" s="266"/>
      <c r="DQ40" s="266"/>
      <c r="DR40" s="266"/>
      <c r="DS40" s="266"/>
      <c r="DT40" s="266"/>
      <c r="DU40" s="266"/>
      <c r="DV40" s="266"/>
      <c r="DW40" s="266"/>
      <c r="DX40" s="266"/>
      <c r="DY40" s="266"/>
      <c r="DZ40" s="266"/>
      <c r="EA40" s="266"/>
      <c r="EB40" s="266"/>
      <c r="EC40" s="266"/>
      <c r="ED40" s="266"/>
      <c r="EE40" s="266"/>
      <c r="EF40" s="266"/>
      <c r="EG40" s="266"/>
      <c r="EH40" s="266"/>
      <c r="EI40" s="266"/>
      <c r="EJ40" s="266"/>
      <c r="EK40" s="266"/>
      <c r="EL40" s="266"/>
      <c r="EM40" s="266"/>
      <c r="EN40" s="266"/>
      <c r="EO40" s="266"/>
      <c r="EP40" s="266"/>
      <c r="EQ40" s="266"/>
      <c r="ER40" s="266"/>
      <c r="ES40" s="266"/>
      <c r="ET40" s="266"/>
      <c r="EU40" s="266"/>
      <c r="EV40" s="266"/>
      <c r="EW40" s="266"/>
      <c r="EX40" s="266"/>
      <c r="EY40" s="266"/>
      <c r="EZ40" s="266"/>
      <c r="FA40" s="266"/>
      <c r="FB40" s="266"/>
      <c r="FC40" s="266"/>
      <c r="FD40" s="266"/>
      <c r="FE40" s="266"/>
      <c r="FF40" s="266"/>
      <c r="FG40" s="266"/>
      <c r="FH40" s="266"/>
      <c r="FI40" s="266"/>
      <c r="FJ40" s="266"/>
      <c r="FK40" s="266"/>
      <c r="FL40" s="266"/>
      <c r="FM40" s="266"/>
      <c r="FN40" s="266"/>
      <c r="FO40" s="266"/>
      <c r="FP40" s="266"/>
      <c r="FQ40" s="266"/>
      <c r="FR40" s="266"/>
      <c r="FS40" s="266"/>
      <c r="FT40" s="266"/>
      <c r="FU40" s="266"/>
      <c r="FV40" s="266"/>
      <c r="FW40" s="266"/>
      <c r="FX40" s="266"/>
      <c r="FY40" s="266"/>
      <c r="FZ40" s="266"/>
      <c r="GA40" s="266"/>
      <c r="GB40" s="266"/>
      <c r="GC40" s="266"/>
      <c r="GD40" s="266"/>
    </row>
    <row r="41" spans="1:186" s="272" customFormat="1">
      <c r="A41" s="595"/>
      <c r="J41" s="594"/>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6"/>
      <c r="BC41" s="266"/>
      <c r="BD41" s="266"/>
      <c r="BE41" s="266"/>
      <c r="BF41" s="266"/>
      <c r="BG41" s="266"/>
      <c r="BH41" s="266"/>
      <c r="BI41" s="266"/>
      <c r="BJ41" s="333"/>
      <c r="BK41" s="266"/>
      <c r="BL41" s="266"/>
      <c r="BM41" s="266"/>
      <c r="BN41" s="266"/>
      <c r="BO41" s="266"/>
      <c r="BP41" s="266"/>
      <c r="BQ41" s="266"/>
      <c r="BR41" s="266"/>
      <c r="BS41" s="266"/>
      <c r="BT41" s="266"/>
      <c r="BU41" s="266"/>
      <c r="BV41" s="266"/>
      <c r="BW41" s="266"/>
      <c r="BX41" s="266"/>
      <c r="BY41" s="266"/>
      <c r="BZ41" s="266"/>
      <c r="CA41" s="266"/>
      <c r="CB41" s="266"/>
      <c r="CC41" s="266"/>
      <c r="CD41" s="266"/>
      <c r="CE41" s="266"/>
      <c r="CF41" s="266"/>
      <c r="CG41" s="266"/>
      <c r="CH41" s="266"/>
      <c r="CI41" s="266"/>
      <c r="CJ41" s="266"/>
      <c r="CK41" s="266"/>
      <c r="CL41" s="266"/>
      <c r="CM41" s="266"/>
      <c r="CN41" s="266"/>
      <c r="CO41" s="266"/>
      <c r="CP41" s="266"/>
      <c r="CQ41" s="266"/>
      <c r="CR41" s="266"/>
      <c r="CS41" s="266"/>
      <c r="CT41" s="266"/>
      <c r="CU41" s="266"/>
      <c r="CV41" s="266"/>
      <c r="CW41" s="266"/>
      <c r="CX41" s="266"/>
      <c r="CY41" s="266"/>
      <c r="CZ41" s="266"/>
      <c r="DA41" s="266"/>
      <c r="DB41" s="266"/>
      <c r="DC41" s="266"/>
      <c r="DD41" s="266"/>
      <c r="DE41" s="266"/>
      <c r="DF41" s="266"/>
      <c r="DG41" s="266"/>
      <c r="DH41" s="266"/>
      <c r="DI41" s="266"/>
      <c r="DJ41" s="266"/>
      <c r="DK41" s="266"/>
      <c r="DL41" s="266"/>
      <c r="DM41" s="266"/>
      <c r="DN41" s="266"/>
      <c r="DO41" s="266"/>
      <c r="DP41" s="266"/>
      <c r="DQ41" s="266"/>
      <c r="DR41" s="266"/>
      <c r="DS41" s="266"/>
      <c r="DT41" s="266"/>
      <c r="DU41" s="266"/>
      <c r="DV41" s="266"/>
      <c r="DW41" s="266"/>
      <c r="DX41" s="266"/>
      <c r="DY41" s="266"/>
      <c r="DZ41" s="266"/>
      <c r="EA41" s="266"/>
      <c r="EB41" s="266"/>
      <c r="EC41" s="266"/>
      <c r="ED41" s="266"/>
      <c r="EE41" s="266"/>
      <c r="EF41" s="266"/>
      <c r="EG41" s="266"/>
      <c r="EH41" s="266"/>
      <c r="EI41" s="266"/>
      <c r="EJ41" s="266"/>
      <c r="EK41" s="266"/>
      <c r="EL41" s="266"/>
      <c r="EM41" s="266"/>
      <c r="EN41" s="266"/>
      <c r="EO41" s="266"/>
      <c r="EP41" s="266"/>
      <c r="EQ41" s="266"/>
      <c r="ER41" s="266"/>
      <c r="ES41" s="266"/>
      <c r="ET41" s="266"/>
      <c r="EU41" s="266"/>
      <c r="EV41" s="266"/>
      <c r="EW41" s="266"/>
      <c r="EX41" s="266"/>
      <c r="EY41" s="266"/>
      <c r="EZ41" s="266"/>
      <c r="FA41" s="266"/>
      <c r="FB41" s="266"/>
      <c r="FC41" s="266"/>
      <c r="FD41" s="266"/>
      <c r="FE41" s="266"/>
      <c r="FF41" s="266"/>
      <c r="FG41" s="266"/>
      <c r="FH41" s="266"/>
      <c r="FI41" s="266"/>
      <c r="FJ41" s="266"/>
      <c r="FK41" s="266"/>
      <c r="FL41" s="266"/>
      <c r="FM41" s="266"/>
      <c r="FN41" s="266"/>
      <c r="FO41" s="266"/>
      <c r="FP41" s="266"/>
      <c r="FQ41" s="266"/>
      <c r="FR41" s="266"/>
      <c r="FS41" s="266"/>
      <c r="FT41" s="266"/>
      <c r="FU41" s="266"/>
      <c r="FV41" s="266"/>
      <c r="FW41" s="266"/>
      <c r="FX41" s="266"/>
      <c r="FY41" s="266"/>
      <c r="FZ41" s="266"/>
      <c r="GA41" s="266"/>
      <c r="GB41" s="266"/>
      <c r="GC41" s="266"/>
      <c r="GD41" s="266"/>
    </row>
    <row r="42" spans="1:186" s="272" customFormat="1">
      <c r="A42" s="595"/>
      <c r="J42" s="594"/>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66"/>
      <c r="AV42" s="266"/>
      <c r="AW42" s="266"/>
      <c r="AX42" s="266"/>
      <c r="AY42" s="266"/>
      <c r="AZ42" s="266"/>
      <c r="BA42" s="266"/>
      <c r="BB42" s="266"/>
      <c r="BC42" s="266"/>
      <c r="BD42" s="266"/>
      <c r="BE42" s="266"/>
      <c r="BF42" s="266"/>
      <c r="BG42" s="266"/>
      <c r="BH42" s="266"/>
      <c r="BI42" s="266"/>
      <c r="BJ42" s="333"/>
      <c r="BK42" s="266"/>
      <c r="BL42" s="266"/>
      <c r="BM42" s="266"/>
      <c r="BN42" s="266"/>
      <c r="BO42" s="266"/>
      <c r="BP42" s="266"/>
      <c r="BQ42" s="266"/>
      <c r="BR42" s="266"/>
      <c r="BS42" s="266"/>
      <c r="BT42" s="266"/>
      <c r="BU42" s="266"/>
      <c r="BV42" s="266"/>
      <c r="BW42" s="266"/>
      <c r="BX42" s="266"/>
      <c r="BY42" s="266"/>
      <c r="BZ42" s="266"/>
      <c r="CA42" s="266"/>
      <c r="CB42" s="266"/>
      <c r="CC42" s="266"/>
      <c r="CD42" s="266"/>
      <c r="CE42" s="266"/>
      <c r="CF42" s="266"/>
      <c r="CG42" s="266"/>
      <c r="CH42" s="266"/>
      <c r="CI42" s="266"/>
      <c r="CJ42" s="266"/>
      <c r="CK42" s="266"/>
      <c r="CL42" s="266"/>
      <c r="CM42" s="266"/>
      <c r="CN42" s="266"/>
      <c r="CO42" s="266"/>
      <c r="CP42" s="266"/>
      <c r="CQ42" s="266"/>
      <c r="CR42" s="266"/>
      <c r="CS42" s="266"/>
      <c r="CT42" s="266"/>
      <c r="CU42" s="266"/>
      <c r="CV42" s="266"/>
      <c r="CW42" s="266"/>
      <c r="CX42" s="266"/>
      <c r="CY42" s="266"/>
      <c r="CZ42" s="266"/>
      <c r="DA42" s="266"/>
      <c r="DB42" s="266"/>
      <c r="DC42" s="266"/>
      <c r="DD42" s="266"/>
      <c r="DE42" s="266"/>
      <c r="DF42" s="266"/>
      <c r="DG42" s="266"/>
      <c r="DH42" s="266"/>
      <c r="DI42" s="266"/>
      <c r="DJ42" s="266"/>
      <c r="DK42" s="266"/>
      <c r="DL42" s="266"/>
      <c r="DM42" s="266"/>
      <c r="DN42" s="266"/>
      <c r="DO42" s="266"/>
      <c r="DP42" s="266"/>
      <c r="DQ42" s="266"/>
      <c r="DR42" s="266"/>
      <c r="DS42" s="266"/>
      <c r="DT42" s="266"/>
      <c r="DU42" s="266"/>
      <c r="DV42" s="266"/>
      <c r="DW42" s="266"/>
      <c r="DX42" s="266"/>
      <c r="DY42" s="266"/>
      <c r="DZ42" s="266"/>
      <c r="EA42" s="266"/>
      <c r="EB42" s="266"/>
      <c r="EC42" s="266"/>
      <c r="ED42" s="266"/>
      <c r="EE42" s="266"/>
      <c r="EF42" s="266"/>
      <c r="EG42" s="266"/>
      <c r="EH42" s="266"/>
      <c r="EI42" s="266"/>
      <c r="EJ42" s="266"/>
      <c r="EK42" s="266"/>
      <c r="EL42" s="266"/>
      <c r="EM42" s="266"/>
      <c r="EN42" s="266"/>
      <c r="EO42" s="266"/>
      <c r="EP42" s="266"/>
      <c r="EQ42" s="266"/>
      <c r="ER42" s="266"/>
      <c r="ES42" s="266"/>
      <c r="ET42" s="266"/>
      <c r="EU42" s="266"/>
      <c r="EV42" s="266"/>
      <c r="EW42" s="266"/>
      <c r="EX42" s="266"/>
      <c r="EY42" s="266"/>
      <c r="EZ42" s="266"/>
      <c r="FA42" s="266"/>
      <c r="FB42" s="266"/>
      <c r="FC42" s="266"/>
      <c r="FD42" s="266"/>
      <c r="FE42" s="266"/>
      <c r="FF42" s="266"/>
      <c r="FG42" s="266"/>
      <c r="FH42" s="266"/>
      <c r="FI42" s="266"/>
      <c r="FJ42" s="266"/>
      <c r="FK42" s="266"/>
      <c r="FL42" s="266"/>
      <c r="FM42" s="266"/>
      <c r="FN42" s="266"/>
      <c r="FO42" s="266"/>
      <c r="FP42" s="266"/>
      <c r="FQ42" s="266"/>
      <c r="FR42" s="266"/>
      <c r="FS42" s="266"/>
      <c r="FT42" s="266"/>
      <c r="FU42" s="266"/>
      <c r="FV42" s="266"/>
      <c r="FW42" s="266"/>
      <c r="FX42" s="266"/>
      <c r="FY42" s="266"/>
      <c r="FZ42" s="266"/>
      <c r="GA42" s="266"/>
      <c r="GB42" s="266"/>
      <c r="GC42" s="266"/>
      <c r="GD42" s="266"/>
    </row>
    <row r="43" spans="1:186" s="272" customFormat="1">
      <c r="A43" s="595"/>
      <c r="J43" s="594"/>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6"/>
      <c r="AX43" s="266"/>
      <c r="AY43" s="266"/>
      <c r="AZ43" s="266"/>
      <c r="BA43" s="266"/>
      <c r="BB43" s="266"/>
      <c r="BC43" s="266"/>
      <c r="BD43" s="266"/>
      <c r="BE43" s="266"/>
      <c r="BF43" s="266"/>
      <c r="BG43" s="266"/>
      <c r="BH43" s="266"/>
      <c r="BI43" s="266"/>
      <c r="BJ43" s="333"/>
      <c r="BK43" s="266"/>
      <c r="BL43" s="266"/>
      <c r="BM43" s="266"/>
      <c r="BN43" s="266"/>
      <c r="BO43" s="266"/>
      <c r="BP43" s="266"/>
      <c r="BQ43" s="266"/>
      <c r="BR43" s="266"/>
      <c r="BS43" s="266"/>
      <c r="BT43" s="266"/>
      <c r="BU43" s="266"/>
      <c r="BV43" s="266"/>
      <c r="BW43" s="266"/>
      <c r="BX43" s="266"/>
      <c r="BY43" s="266"/>
      <c r="BZ43" s="266"/>
      <c r="CA43" s="266"/>
      <c r="CB43" s="266"/>
      <c r="CC43" s="266"/>
      <c r="CD43" s="266"/>
      <c r="CE43" s="266"/>
      <c r="CF43" s="266"/>
      <c r="CG43" s="266"/>
      <c r="CH43" s="266"/>
      <c r="CI43" s="266"/>
      <c r="CJ43" s="266"/>
      <c r="CK43" s="266"/>
      <c r="CL43" s="266"/>
      <c r="CM43" s="266"/>
      <c r="CN43" s="266"/>
      <c r="CO43" s="266"/>
      <c r="CP43" s="266"/>
      <c r="CQ43" s="266"/>
      <c r="CR43" s="266"/>
      <c r="CS43" s="266"/>
      <c r="CT43" s="266"/>
      <c r="CU43" s="266"/>
      <c r="CV43" s="266"/>
      <c r="CW43" s="266"/>
      <c r="CX43" s="266"/>
      <c r="CY43" s="266"/>
      <c r="CZ43" s="266"/>
      <c r="DA43" s="266"/>
      <c r="DB43" s="266"/>
      <c r="DC43" s="266"/>
      <c r="DD43" s="266"/>
      <c r="DE43" s="266"/>
      <c r="DF43" s="266"/>
      <c r="DG43" s="266"/>
      <c r="DH43" s="266"/>
      <c r="DI43" s="266"/>
      <c r="DJ43" s="266"/>
      <c r="DK43" s="266"/>
      <c r="DL43" s="266"/>
      <c r="DM43" s="266"/>
      <c r="DN43" s="266"/>
      <c r="DO43" s="266"/>
      <c r="DP43" s="266"/>
      <c r="DQ43" s="266"/>
      <c r="DR43" s="266"/>
      <c r="DS43" s="266"/>
      <c r="DT43" s="266"/>
      <c r="DU43" s="266"/>
      <c r="DV43" s="266"/>
      <c r="DW43" s="266"/>
      <c r="DX43" s="266"/>
      <c r="DY43" s="266"/>
      <c r="DZ43" s="266"/>
      <c r="EA43" s="266"/>
      <c r="EB43" s="266"/>
      <c r="EC43" s="266"/>
      <c r="ED43" s="266"/>
      <c r="EE43" s="266"/>
      <c r="EF43" s="266"/>
      <c r="EG43" s="266"/>
      <c r="EH43" s="266"/>
      <c r="EI43" s="266"/>
      <c r="EJ43" s="266"/>
      <c r="EK43" s="266"/>
      <c r="EL43" s="266"/>
      <c r="EM43" s="266"/>
      <c r="EN43" s="266"/>
      <c r="EO43" s="266"/>
      <c r="EP43" s="266"/>
      <c r="EQ43" s="266"/>
      <c r="ER43" s="266"/>
      <c r="ES43" s="266"/>
      <c r="ET43" s="266"/>
      <c r="EU43" s="266"/>
      <c r="EV43" s="266"/>
      <c r="EW43" s="266"/>
      <c r="EX43" s="266"/>
      <c r="EY43" s="266"/>
      <c r="EZ43" s="266"/>
      <c r="FA43" s="266"/>
      <c r="FB43" s="266"/>
      <c r="FC43" s="266"/>
      <c r="FD43" s="266"/>
      <c r="FE43" s="266"/>
      <c r="FF43" s="266"/>
      <c r="FG43" s="266"/>
      <c r="FH43" s="266"/>
      <c r="FI43" s="266"/>
      <c r="FJ43" s="266"/>
      <c r="FK43" s="266"/>
      <c r="FL43" s="266"/>
      <c r="FM43" s="266"/>
      <c r="FN43" s="266"/>
      <c r="FO43" s="266"/>
      <c r="FP43" s="266"/>
      <c r="FQ43" s="266"/>
      <c r="FR43" s="266"/>
      <c r="FS43" s="266"/>
      <c r="FT43" s="266"/>
      <c r="FU43" s="266"/>
      <c r="FV43" s="266"/>
      <c r="FW43" s="266"/>
      <c r="FX43" s="266"/>
      <c r="FY43" s="266"/>
      <c r="FZ43" s="266"/>
      <c r="GA43" s="266"/>
      <c r="GB43" s="266"/>
      <c r="GC43" s="266"/>
      <c r="GD43" s="266"/>
    </row>
    <row r="44" spans="1:186" s="272" customFormat="1">
      <c r="A44" s="595"/>
      <c r="J44" s="594"/>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66"/>
      <c r="AV44" s="266"/>
      <c r="AW44" s="266"/>
      <c r="AX44" s="266"/>
      <c r="AY44" s="266"/>
      <c r="AZ44" s="266"/>
      <c r="BA44" s="266"/>
      <c r="BB44" s="266"/>
      <c r="BC44" s="266"/>
      <c r="BD44" s="266"/>
      <c r="BE44" s="266"/>
      <c r="BF44" s="266"/>
      <c r="BG44" s="266"/>
      <c r="BH44" s="266"/>
      <c r="BI44" s="266"/>
      <c r="BJ44" s="333"/>
      <c r="BK44" s="266"/>
      <c r="BL44" s="266"/>
      <c r="BM44" s="266"/>
      <c r="BN44" s="266"/>
      <c r="BO44" s="266"/>
      <c r="BP44" s="266"/>
      <c r="BQ44" s="266"/>
      <c r="BR44" s="266"/>
      <c r="BS44" s="266"/>
      <c r="BT44" s="266"/>
      <c r="BU44" s="266"/>
      <c r="BV44" s="266"/>
      <c r="BW44" s="266"/>
      <c r="BX44" s="266"/>
      <c r="BY44" s="266"/>
      <c r="BZ44" s="266"/>
      <c r="CA44" s="266"/>
      <c r="CB44" s="266"/>
      <c r="CC44" s="266"/>
      <c r="CD44" s="266"/>
      <c r="CE44" s="266"/>
      <c r="CF44" s="266"/>
      <c r="CG44" s="266"/>
      <c r="CH44" s="266"/>
      <c r="CI44" s="266"/>
      <c r="CJ44" s="266"/>
      <c r="CK44" s="266"/>
      <c r="CL44" s="266"/>
      <c r="CM44" s="266"/>
      <c r="CN44" s="266"/>
      <c r="CO44" s="266"/>
      <c r="CP44" s="266"/>
      <c r="CQ44" s="266"/>
      <c r="CR44" s="266"/>
      <c r="CS44" s="266"/>
      <c r="CT44" s="266"/>
      <c r="CU44" s="266"/>
      <c r="CV44" s="266"/>
      <c r="CW44" s="266"/>
      <c r="CX44" s="266"/>
      <c r="CY44" s="266"/>
      <c r="CZ44" s="266"/>
      <c r="DA44" s="266"/>
      <c r="DB44" s="266"/>
      <c r="DC44" s="266"/>
      <c r="DD44" s="266"/>
      <c r="DE44" s="266"/>
      <c r="DF44" s="266"/>
      <c r="DG44" s="266"/>
      <c r="DH44" s="266"/>
      <c r="DI44" s="266"/>
      <c r="DJ44" s="266"/>
      <c r="DK44" s="266"/>
      <c r="DL44" s="266"/>
      <c r="DM44" s="266"/>
      <c r="DN44" s="266"/>
      <c r="DO44" s="266"/>
      <c r="DP44" s="266"/>
      <c r="DQ44" s="266"/>
      <c r="DR44" s="266"/>
      <c r="DS44" s="266"/>
      <c r="DT44" s="266"/>
      <c r="DU44" s="266"/>
      <c r="DV44" s="266"/>
      <c r="DW44" s="266"/>
      <c r="DX44" s="266"/>
      <c r="DY44" s="266"/>
      <c r="DZ44" s="266"/>
      <c r="EA44" s="266"/>
      <c r="EB44" s="266"/>
      <c r="EC44" s="266"/>
      <c r="ED44" s="266"/>
      <c r="EE44" s="266"/>
      <c r="EF44" s="266"/>
      <c r="EG44" s="266"/>
      <c r="EH44" s="266"/>
      <c r="EI44" s="266"/>
      <c r="EJ44" s="266"/>
      <c r="EK44" s="266"/>
      <c r="EL44" s="266"/>
      <c r="EM44" s="266"/>
      <c r="EN44" s="266"/>
      <c r="EO44" s="266"/>
      <c r="EP44" s="266"/>
      <c r="EQ44" s="266"/>
      <c r="ER44" s="266"/>
      <c r="ES44" s="266"/>
      <c r="ET44" s="266"/>
      <c r="EU44" s="266"/>
      <c r="EV44" s="266"/>
      <c r="EW44" s="266"/>
      <c r="EX44" s="266"/>
      <c r="EY44" s="266"/>
      <c r="EZ44" s="266"/>
      <c r="FA44" s="266"/>
      <c r="FB44" s="266"/>
      <c r="FC44" s="266"/>
      <c r="FD44" s="266"/>
      <c r="FE44" s="266"/>
      <c r="FF44" s="266"/>
      <c r="FG44" s="266"/>
      <c r="FH44" s="266"/>
      <c r="FI44" s="266"/>
      <c r="FJ44" s="266"/>
      <c r="FK44" s="266"/>
      <c r="FL44" s="266"/>
      <c r="FM44" s="266"/>
      <c r="FN44" s="266"/>
      <c r="FO44" s="266"/>
      <c r="FP44" s="266"/>
      <c r="FQ44" s="266"/>
      <c r="FR44" s="266"/>
      <c r="FS44" s="266"/>
      <c r="FT44" s="266"/>
      <c r="FU44" s="266"/>
      <c r="FV44" s="266"/>
      <c r="FW44" s="266"/>
      <c r="FX44" s="266"/>
      <c r="FY44" s="266"/>
      <c r="FZ44" s="266"/>
      <c r="GA44" s="266"/>
      <c r="GB44" s="266"/>
      <c r="GC44" s="266"/>
      <c r="GD44" s="266"/>
    </row>
    <row r="45" spans="1:186" s="272" customFormat="1">
      <c r="A45" s="595"/>
      <c r="J45" s="594"/>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66"/>
      <c r="AV45" s="266"/>
      <c r="AW45" s="266"/>
      <c r="AX45" s="266"/>
      <c r="AY45" s="266"/>
      <c r="AZ45" s="266"/>
      <c r="BA45" s="266"/>
      <c r="BB45" s="266"/>
      <c r="BC45" s="266"/>
      <c r="BD45" s="266"/>
      <c r="BE45" s="266"/>
      <c r="BF45" s="266"/>
      <c r="BG45" s="266"/>
      <c r="BH45" s="266"/>
      <c r="BI45" s="266"/>
      <c r="BJ45" s="333"/>
      <c r="BK45" s="266"/>
      <c r="BL45" s="266"/>
      <c r="BM45" s="266"/>
      <c r="BN45" s="266"/>
      <c r="BO45" s="266"/>
      <c r="BP45" s="266"/>
      <c r="BQ45" s="266"/>
      <c r="BR45" s="266"/>
      <c r="BS45" s="266"/>
      <c r="BT45" s="266"/>
      <c r="BU45" s="266"/>
      <c r="BV45" s="266"/>
      <c r="BW45" s="266"/>
      <c r="BX45" s="266"/>
      <c r="BY45" s="266"/>
      <c r="BZ45" s="266"/>
      <c r="CA45" s="266"/>
      <c r="CB45" s="266"/>
      <c r="CC45" s="266"/>
      <c r="CD45" s="266"/>
      <c r="CE45" s="266"/>
      <c r="CF45" s="266"/>
      <c r="CG45" s="266"/>
      <c r="CH45" s="266"/>
      <c r="CI45" s="266"/>
      <c r="CJ45" s="266"/>
      <c r="CK45" s="266"/>
      <c r="CL45" s="266"/>
      <c r="CM45" s="266"/>
      <c r="CN45" s="266"/>
      <c r="CO45" s="266"/>
      <c r="CP45" s="266"/>
      <c r="CQ45" s="266"/>
      <c r="CR45" s="266"/>
      <c r="CS45" s="266"/>
      <c r="CT45" s="266"/>
      <c r="CU45" s="266"/>
      <c r="CV45" s="266"/>
      <c r="CW45" s="266"/>
      <c r="CX45" s="266"/>
      <c r="CY45" s="266"/>
      <c r="CZ45" s="266"/>
      <c r="DA45" s="266"/>
      <c r="DB45" s="266"/>
      <c r="DC45" s="266"/>
      <c r="DD45" s="266"/>
      <c r="DE45" s="266"/>
      <c r="DF45" s="266"/>
      <c r="DG45" s="266"/>
      <c r="DH45" s="266"/>
      <c r="DI45" s="266"/>
      <c r="DJ45" s="266"/>
      <c r="DK45" s="266"/>
      <c r="DL45" s="266"/>
      <c r="DM45" s="266"/>
      <c r="DN45" s="266"/>
      <c r="DO45" s="266"/>
      <c r="DP45" s="266"/>
      <c r="DQ45" s="266"/>
      <c r="DR45" s="266"/>
      <c r="DS45" s="266"/>
      <c r="DT45" s="266"/>
      <c r="DU45" s="266"/>
      <c r="DV45" s="266"/>
      <c r="DW45" s="266"/>
      <c r="DX45" s="266"/>
      <c r="DY45" s="266"/>
      <c r="DZ45" s="266"/>
      <c r="EA45" s="266"/>
      <c r="EB45" s="266"/>
      <c r="EC45" s="266"/>
      <c r="ED45" s="266"/>
      <c r="EE45" s="266"/>
      <c r="EF45" s="266"/>
      <c r="EG45" s="266"/>
      <c r="EH45" s="266"/>
      <c r="EI45" s="266"/>
      <c r="EJ45" s="266"/>
      <c r="EK45" s="266"/>
      <c r="EL45" s="266"/>
      <c r="EM45" s="266"/>
      <c r="EN45" s="266"/>
      <c r="EO45" s="266"/>
      <c r="EP45" s="266"/>
      <c r="EQ45" s="266"/>
      <c r="ER45" s="266"/>
      <c r="ES45" s="266"/>
      <c r="ET45" s="266"/>
      <c r="EU45" s="266"/>
      <c r="EV45" s="266"/>
      <c r="EW45" s="266"/>
      <c r="EX45" s="266"/>
      <c r="EY45" s="266"/>
      <c r="EZ45" s="266"/>
      <c r="FA45" s="266"/>
      <c r="FB45" s="266"/>
      <c r="FC45" s="266"/>
      <c r="FD45" s="266"/>
      <c r="FE45" s="266"/>
      <c r="FF45" s="266"/>
      <c r="FG45" s="266"/>
      <c r="FH45" s="266"/>
      <c r="FI45" s="266"/>
      <c r="FJ45" s="266"/>
      <c r="FK45" s="266"/>
      <c r="FL45" s="266"/>
      <c r="FM45" s="266"/>
      <c r="FN45" s="266"/>
      <c r="FO45" s="266"/>
      <c r="FP45" s="266"/>
      <c r="FQ45" s="266"/>
      <c r="FR45" s="266"/>
      <c r="FS45" s="266"/>
      <c r="FT45" s="266"/>
      <c r="FU45" s="266"/>
      <c r="FV45" s="266"/>
      <c r="FW45" s="266"/>
      <c r="FX45" s="266"/>
      <c r="FY45" s="266"/>
      <c r="FZ45" s="266"/>
      <c r="GA45" s="266"/>
      <c r="GB45" s="266"/>
      <c r="GC45" s="266"/>
      <c r="GD45" s="266"/>
    </row>
    <row r="46" spans="1:186" s="272" customFormat="1">
      <c r="A46" s="595"/>
      <c r="J46" s="594"/>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6"/>
      <c r="BC46" s="266"/>
      <c r="BD46" s="266"/>
      <c r="BE46" s="266"/>
      <c r="BF46" s="266"/>
      <c r="BG46" s="266"/>
      <c r="BH46" s="266"/>
      <c r="BI46" s="266"/>
      <c r="BJ46" s="333"/>
      <c r="BK46" s="266"/>
      <c r="BL46" s="266"/>
      <c r="BM46" s="266"/>
      <c r="BN46" s="266"/>
      <c r="BO46" s="266"/>
      <c r="BP46" s="266"/>
      <c r="BQ46" s="266"/>
      <c r="BR46" s="266"/>
      <c r="BS46" s="266"/>
      <c r="BT46" s="266"/>
      <c r="BU46" s="266"/>
      <c r="BV46" s="266"/>
      <c r="BW46" s="266"/>
      <c r="BX46" s="266"/>
      <c r="BY46" s="266"/>
      <c r="BZ46" s="266"/>
      <c r="CA46" s="266"/>
      <c r="CB46" s="266"/>
      <c r="CC46" s="266"/>
      <c r="CD46" s="266"/>
      <c r="CE46" s="266"/>
      <c r="CF46" s="266"/>
      <c r="CG46" s="266"/>
      <c r="CH46" s="266"/>
      <c r="CI46" s="266"/>
      <c r="CJ46" s="266"/>
      <c r="CK46" s="266"/>
      <c r="CL46" s="266"/>
      <c r="CM46" s="266"/>
      <c r="CN46" s="266"/>
      <c r="CO46" s="266"/>
      <c r="CP46" s="266"/>
      <c r="CQ46" s="266"/>
      <c r="CR46" s="266"/>
      <c r="CS46" s="266"/>
      <c r="CT46" s="266"/>
      <c r="CU46" s="266"/>
      <c r="CV46" s="266"/>
      <c r="CW46" s="266"/>
      <c r="CX46" s="266"/>
      <c r="CY46" s="266"/>
      <c r="CZ46" s="266"/>
      <c r="DA46" s="266"/>
      <c r="DB46" s="266"/>
      <c r="DC46" s="266"/>
      <c r="DD46" s="266"/>
      <c r="DE46" s="266"/>
      <c r="DF46" s="266"/>
      <c r="DG46" s="266"/>
      <c r="DH46" s="266"/>
      <c r="DI46" s="266"/>
      <c r="DJ46" s="266"/>
      <c r="DK46" s="266"/>
      <c r="DL46" s="266"/>
      <c r="DM46" s="266"/>
      <c r="DN46" s="266"/>
      <c r="DO46" s="266"/>
      <c r="DP46" s="266"/>
      <c r="DQ46" s="266"/>
      <c r="DR46" s="266"/>
      <c r="DS46" s="266"/>
      <c r="DT46" s="266"/>
      <c r="DU46" s="266"/>
      <c r="DV46" s="266"/>
      <c r="DW46" s="266"/>
      <c r="DX46" s="266"/>
      <c r="DY46" s="266"/>
      <c r="DZ46" s="266"/>
      <c r="EA46" s="266"/>
      <c r="EB46" s="266"/>
      <c r="EC46" s="266"/>
      <c r="ED46" s="266"/>
      <c r="EE46" s="266"/>
      <c r="EF46" s="266"/>
      <c r="EG46" s="266"/>
      <c r="EH46" s="266"/>
      <c r="EI46" s="266"/>
      <c r="EJ46" s="266"/>
      <c r="EK46" s="266"/>
      <c r="EL46" s="266"/>
      <c r="EM46" s="266"/>
      <c r="EN46" s="266"/>
      <c r="EO46" s="266"/>
      <c r="EP46" s="266"/>
      <c r="EQ46" s="266"/>
      <c r="ER46" s="266"/>
      <c r="ES46" s="266"/>
      <c r="ET46" s="266"/>
      <c r="EU46" s="266"/>
      <c r="EV46" s="266"/>
      <c r="EW46" s="266"/>
      <c r="EX46" s="266"/>
      <c r="EY46" s="266"/>
      <c r="EZ46" s="266"/>
      <c r="FA46" s="266"/>
      <c r="FB46" s="266"/>
      <c r="FC46" s="266"/>
      <c r="FD46" s="266"/>
      <c r="FE46" s="266"/>
      <c r="FF46" s="266"/>
      <c r="FG46" s="266"/>
      <c r="FH46" s="266"/>
      <c r="FI46" s="266"/>
      <c r="FJ46" s="266"/>
      <c r="FK46" s="266"/>
      <c r="FL46" s="266"/>
      <c r="FM46" s="266"/>
      <c r="FN46" s="266"/>
      <c r="FO46" s="266"/>
      <c r="FP46" s="266"/>
      <c r="FQ46" s="266"/>
      <c r="FR46" s="266"/>
      <c r="FS46" s="266"/>
      <c r="FT46" s="266"/>
      <c r="FU46" s="266"/>
      <c r="FV46" s="266"/>
      <c r="FW46" s="266"/>
      <c r="FX46" s="266"/>
      <c r="FY46" s="266"/>
      <c r="FZ46" s="266"/>
      <c r="GA46" s="266"/>
      <c r="GB46" s="266"/>
      <c r="GC46" s="266"/>
      <c r="GD46" s="266"/>
    </row>
    <row r="47" spans="1:186" s="272" customFormat="1">
      <c r="A47" s="595"/>
      <c r="J47" s="594"/>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6"/>
      <c r="BB47" s="266"/>
      <c r="BC47" s="266"/>
      <c r="BD47" s="266"/>
      <c r="BE47" s="266"/>
      <c r="BF47" s="266"/>
      <c r="BG47" s="266"/>
      <c r="BH47" s="266"/>
      <c r="BI47" s="266"/>
      <c r="BJ47" s="333"/>
      <c r="BK47" s="266"/>
      <c r="BL47" s="266"/>
      <c r="BM47" s="266"/>
      <c r="BN47" s="266"/>
      <c r="BO47" s="266"/>
      <c r="BP47" s="266"/>
      <c r="BQ47" s="266"/>
      <c r="BR47" s="266"/>
      <c r="BS47" s="266"/>
      <c r="BT47" s="266"/>
      <c r="BU47" s="266"/>
      <c r="BV47" s="266"/>
      <c r="BW47" s="266"/>
      <c r="BX47" s="266"/>
      <c r="BY47" s="266"/>
      <c r="BZ47" s="266"/>
      <c r="CA47" s="266"/>
      <c r="CB47" s="266"/>
      <c r="CC47" s="266"/>
      <c r="CD47" s="266"/>
      <c r="CE47" s="266"/>
      <c r="CF47" s="266"/>
      <c r="CG47" s="266"/>
      <c r="CH47" s="266"/>
      <c r="CI47" s="266"/>
      <c r="CJ47" s="266"/>
      <c r="CK47" s="266"/>
      <c r="CL47" s="266"/>
      <c r="CM47" s="266"/>
      <c r="CN47" s="266"/>
      <c r="CO47" s="266"/>
      <c r="CP47" s="266"/>
      <c r="CQ47" s="266"/>
      <c r="CR47" s="266"/>
      <c r="CS47" s="266"/>
      <c r="CT47" s="266"/>
      <c r="CU47" s="266"/>
      <c r="CV47" s="266"/>
      <c r="CW47" s="266"/>
      <c r="CX47" s="266"/>
      <c r="CY47" s="266"/>
      <c r="CZ47" s="266"/>
      <c r="DA47" s="266"/>
      <c r="DB47" s="266"/>
      <c r="DC47" s="266"/>
      <c r="DD47" s="266"/>
      <c r="DE47" s="266"/>
      <c r="DF47" s="266"/>
      <c r="DG47" s="266"/>
      <c r="DH47" s="266"/>
      <c r="DI47" s="266"/>
      <c r="DJ47" s="266"/>
      <c r="DK47" s="266"/>
      <c r="DL47" s="266"/>
      <c r="DM47" s="266"/>
      <c r="DN47" s="266"/>
      <c r="DO47" s="266"/>
      <c r="DP47" s="266"/>
      <c r="DQ47" s="266"/>
      <c r="DR47" s="266"/>
      <c r="DS47" s="266"/>
      <c r="DT47" s="266"/>
      <c r="DU47" s="266"/>
      <c r="DV47" s="266"/>
      <c r="DW47" s="266"/>
      <c r="DX47" s="266"/>
      <c r="DY47" s="266"/>
      <c r="DZ47" s="266"/>
      <c r="EA47" s="266"/>
      <c r="EB47" s="266"/>
      <c r="EC47" s="266"/>
      <c r="ED47" s="266"/>
      <c r="EE47" s="266"/>
      <c r="EF47" s="266"/>
      <c r="EG47" s="266"/>
      <c r="EH47" s="266"/>
      <c r="EI47" s="266"/>
      <c r="EJ47" s="266"/>
      <c r="EK47" s="266"/>
      <c r="EL47" s="266"/>
      <c r="EM47" s="266"/>
      <c r="EN47" s="266"/>
      <c r="EO47" s="266"/>
      <c r="EP47" s="266"/>
      <c r="EQ47" s="266"/>
      <c r="ER47" s="266"/>
      <c r="ES47" s="266"/>
      <c r="ET47" s="266"/>
      <c r="EU47" s="266"/>
      <c r="EV47" s="266"/>
      <c r="EW47" s="266"/>
      <c r="EX47" s="266"/>
      <c r="EY47" s="266"/>
      <c r="EZ47" s="266"/>
      <c r="FA47" s="266"/>
      <c r="FB47" s="266"/>
      <c r="FC47" s="266"/>
      <c r="FD47" s="266"/>
      <c r="FE47" s="266"/>
      <c r="FF47" s="266"/>
      <c r="FG47" s="266"/>
      <c r="FH47" s="266"/>
      <c r="FI47" s="266"/>
      <c r="FJ47" s="266"/>
      <c r="FK47" s="266"/>
      <c r="FL47" s="266"/>
      <c r="FM47" s="266"/>
      <c r="FN47" s="266"/>
      <c r="FO47" s="266"/>
      <c r="FP47" s="266"/>
      <c r="FQ47" s="266"/>
      <c r="FR47" s="266"/>
      <c r="FS47" s="266"/>
      <c r="FT47" s="266"/>
      <c r="FU47" s="266"/>
      <c r="FV47" s="266"/>
      <c r="FW47" s="266"/>
      <c r="FX47" s="266"/>
      <c r="FY47" s="266"/>
      <c r="FZ47" s="266"/>
      <c r="GA47" s="266"/>
      <c r="GB47" s="266"/>
      <c r="GC47" s="266"/>
      <c r="GD47" s="266"/>
    </row>
    <row r="48" spans="1:186" s="272" customFormat="1">
      <c r="A48" s="595"/>
      <c r="J48" s="594"/>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c r="BC48" s="266"/>
      <c r="BD48" s="266"/>
      <c r="BE48" s="266"/>
      <c r="BF48" s="266"/>
      <c r="BG48" s="266"/>
      <c r="BH48" s="266"/>
      <c r="BI48" s="266"/>
      <c r="BJ48" s="333"/>
      <c r="BK48" s="266"/>
      <c r="BL48" s="266"/>
      <c r="BM48" s="266"/>
      <c r="BN48" s="266"/>
      <c r="BO48" s="266"/>
      <c r="BP48" s="266"/>
      <c r="BQ48" s="266"/>
      <c r="BR48" s="266"/>
      <c r="BS48" s="266"/>
      <c r="BT48" s="266"/>
      <c r="BU48" s="266"/>
      <c r="BV48" s="266"/>
      <c r="BW48" s="266"/>
      <c r="BX48" s="266"/>
      <c r="BY48" s="266"/>
      <c r="BZ48" s="266"/>
      <c r="CA48" s="266"/>
      <c r="CB48" s="266"/>
      <c r="CC48" s="266"/>
      <c r="CD48" s="266"/>
      <c r="CE48" s="266"/>
      <c r="CF48" s="266"/>
      <c r="CG48" s="266"/>
      <c r="CH48" s="266"/>
      <c r="CI48" s="266"/>
      <c r="CJ48" s="266"/>
      <c r="CK48" s="266"/>
      <c r="CL48" s="266"/>
      <c r="CM48" s="266"/>
      <c r="CN48" s="266"/>
      <c r="CO48" s="266"/>
      <c r="CP48" s="266"/>
      <c r="CQ48" s="266"/>
      <c r="CR48" s="266"/>
      <c r="CS48" s="266"/>
      <c r="CT48" s="266"/>
      <c r="CU48" s="266"/>
      <c r="CV48" s="266"/>
      <c r="CW48" s="266"/>
      <c r="CX48" s="266"/>
      <c r="CY48" s="266"/>
      <c r="CZ48" s="266"/>
      <c r="DA48" s="266"/>
      <c r="DB48" s="266"/>
      <c r="DC48" s="266"/>
      <c r="DD48" s="266"/>
      <c r="DE48" s="266"/>
      <c r="DF48" s="266"/>
      <c r="DG48" s="266"/>
      <c r="DH48" s="266"/>
      <c r="DI48" s="266"/>
      <c r="DJ48" s="266"/>
      <c r="DK48" s="266"/>
      <c r="DL48" s="266"/>
      <c r="DM48" s="266"/>
      <c r="DN48" s="266"/>
      <c r="DO48" s="266"/>
      <c r="DP48" s="266"/>
      <c r="DQ48" s="266"/>
      <c r="DR48" s="266"/>
      <c r="DS48" s="266"/>
      <c r="DT48" s="266"/>
      <c r="DU48" s="266"/>
      <c r="DV48" s="266"/>
      <c r="DW48" s="266"/>
      <c r="DX48" s="266"/>
      <c r="DY48" s="266"/>
      <c r="DZ48" s="266"/>
      <c r="EA48" s="266"/>
      <c r="EB48" s="266"/>
      <c r="EC48" s="266"/>
      <c r="ED48" s="266"/>
      <c r="EE48" s="266"/>
      <c r="EF48" s="266"/>
      <c r="EG48" s="266"/>
      <c r="EH48" s="266"/>
      <c r="EI48" s="266"/>
      <c r="EJ48" s="266"/>
      <c r="EK48" s="266"/>
      <c r="EL48" s="266"/>
      <c r="EM48" s="266"/>
      <c r="EN48" s="266"/>
      <c r="EO48" s="266"/>
      <c r="EP48" s="266"/>
      <c r="EQ48" s="266"/>
      <c r="ER48" s="266"/>
      <c r="ES48" s="266"/>
      <c r="ET48" s="266"/>
      <c r="EU48" s="266"/>
      <c r="EV48" s="266"/>
      <c r="EW48" s="266"/>
      <c r="EX48" s="266"/>
      <c r="EY48" s="266"/>
      <c r="EZ48" s="266"/>
      <c r="FA48" s="266"/>
      <c r="FB48" s="266"/>
      <c r="FC48" s="266"/>
      <c r="FD48" s="266"/>
      <c r="FE48" s="266"/>
      <c r="FF48" s="266"/>
      <c r="FG48" s="266"/>
      <c r="FH48" s="266"/>
      <c r="FI48" s="266"/>
      <c r="FJ48" s="266"/>
      <c r="FK48" s="266"/>
      <c r="FL48" s="266"/>
      <c r="FM48" s="266"/>
      <c r="FN48" s="266"/>
      <c r="FO48" s="266"/>
      <c r="FP48" s="266"/>
      <c r="FQ48" s="266"/>
      <c r="FR48" s="266"/>
      <c r="FS48" s="266"/>
      <c r="FT48" s="266"/>
      <c r="FU48" s="266"/>
      <c r="FV48" s="266"/>
      <c r="FW48" s="266"/>
      <c r="FX48" s="266"/>
      <c r="FY48" s="266"/>
      <c r="FZ48" s="266"/>
      <c r="GA48" s="266"/>
      <c r="GB48" s="266"/>
      <c r="GC48" s="266"/>
      <c r="GD48" s="266"/>
    </row>
    <row r="49" spans="1:191" s="272" customFormat="1">
      <c r="A49" s="595"/>
      <c r="J49" s="594"/>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6"/>
      <c r="BC49" s="266"/>
      <c r="BD49" s="266"/>
      <c r="BE49" s="266"/>
      <c r="BF49" s="266"/>
      <c r="BG49" s="266"/>
      <c r="BH49" s="266"/>
      <c r="BI49" s="266"/>
      <c r="BJ49" s="333"/>
      <c r="BK49" s="266"/>
      <c r="BL49" s="266"/>
      <c r="BM49" s="266"/>
      <c r="BN49" s="266"/>
      <c r="BO49" s="266"/>
      <c r="BP49" s="266"/>
      <c r="BQ49" s="266"/>
      <c r="BR49" s="266"/>
      <c r="BS49" s="266"/>
      <c r="BT49" s="266"/>
      <c r="BU49" s="266"/>
      <c r="BV49" s="266"/>
      <c r="BW49" s="266"/>
      <c r="BX49" s="266"/>
      <c r="BY49" s="266"/>
      <c r="BZ49" s="266"/>
      <c r="CA49" s="266"/>
      <c r="CB49" s="266"/>
      <c r="CC49" s="266"/>
      <c r="CD49" s="266"/>
      <c r="CE49" s="266"/>
      <c r="CF49" s="266"/>
      <c r="CG49" s="266"/>
      <c r="CH49" s="266"/>
      <c r="CI49" s="266"/>
      <c r="CJ49" s="266"/>
      <c r="CK49" s="266"/>
      <c r="CL49" s="266"/>
      <c r="CM49" s="266"/>
      <c r="CN49" s="266"/>
      <c r="CO49" s="266"/>
      <c r="CP49" s="266"/>
      <c r="CQ49" s="266"/>
      <c r="CR49" s="266"/>
      <c r="CS49" s="266"/>
      <c r="CT49" s="266"/>
      <c r="CU49" s="266"/>
      <c r="CV49" s="266"/>
      <c r="CW49" s="266"/>
      <c r="CX49" s="266"/>
      <c r="CY49" s="266"/>
      <c r="CZ49" s="266"/>
      <c r="DA49" s="266"/>
      <c r="DB49" s="266"/>
      <c r="DC49" s="266"/>
      <c r="DD49" s="266"/>
      <c r="DE49" s="266"/>
      <c r="DF49" s="266"/>
      <c r="DG49" s="266"/>
      <c r="DH49" s="266"/>
      <c r="DI49" s="266"/>
      <c r="DJ49" s="266"/>
      <c r="DK49" s="266"/>
      <c r="DL49" s="266"/>
      <c r="DM49" s="266"/>
      <c r="DN49" s="266"/>
      <c r="DO49" s="266"/>
      <c r="DP49" s="266"/>
      <c r="DQ49" s="266"/>
      <c r="DR49" s="266"/>
      <c r="DS49" s="266"/>
      <c r="DT49" s="266"/>
      <c r="DU49" s="266"/>
      <c r="DV49" s="266"/>
      <c r="DW49" s="266"/>
      <c r="DX49" s="266"/>
      <c r="DY49" s="266"/>
      <c r="DZ49" s="266"/>
      <c r="EA49" s="266"/>
      <c r="EB49" s="266"/>
      <c r="EC49" s="266"/>
      <c r="ED49" s="266"/>
      <c r="EE49" s="266"/>
      <c r="EF49" s="266"/>
      <c r="EG49" s="266"/>
      <c r="EH49" s="266"/>
      <c r="EI49" s="266"/>
      <c r="EJ49" s="266"/>
      <c r="EK49" s="266"/>
      <c r="EL49" s="266"/>
      <c r="EM49" s="266"/>
      <c r="EN49" s="266"/>
      <c r="EO49" s="266"/>
      <c r="EP49" s="266"/>
      <c r="EQ49" s="266"/>
      <c r="ER49" s="266"/>
      <c r="ES49" s="266"/>
      <c r="ET49" s="266"/>
      <c r="EU49" s="266"/>
      <c r="EV49" s="266"/>
      <c r="EW49" s="266"/>
      <c r="EX49" s="266"/>
      <c r="EY49" s="266"/>
      <c r="EZ49" s="266"/>
      <c r="FA49" s="266"/>
      <c r="FB49" s="266"/>
      <c r="FC49" s="266"/>
      <c r="FD49" s="266"/>
      <c r="FE49" s="266"/>
      <c r="FF49" s="266"/>
      <c r="FG49" s="266"/>
      <c r="FH49" s="266"/>
      <c r="FI49" s="266"/>
      <c r="FJ49" s="266"/>
      <c r="FK49" s="266"/>
      <c r="FL49" s="266"/>
      <c r="FM49" s="266"/>
      <c r="FN49" s="266"/>
      <c r="FO49" s="266"/>
      <c r="FP49" s="266"/>
      <c r="FQ49" s="266"/>
      <c r="FR49" s="266"/>
      <c r="FS49" s="266"/>
      <c r="FT49" s="266"/>
      <c r="FU49" s="266"/>
      <c r="FV49" s="266"/>
      <c r="FW49" s="266"/>
      <c r="FX49" s="266"/>
      <c r="FY49" s="266"/>
      <c r="FZ49" s="266"/>
      <c r="GA49" s="266"/>
      <c r="GB49" s="266"/>
      <c r="GC49" s="266"/>
      <c r="GD49" s="266"/>
    </row>
    <row r="50" spans="1:191" s="272" customFormat="1">
      <c r="A50" s="595"/>
      <c r="J50" s="594"/>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6"/>
      <c r="BD50" s="266"/>
      <c r="BE50" s="266"/>
      <c r="BF50" s="266"/>
      <c r="BG50" s="266"/>
      <c r="BH50" s="266"/>
      <c r="BI50" s="266"/>
      <c r="BJ50" s="333"/>
      <c r="BK50" s="266"/>
      <c r="BL50" s="266"/>
      <c r="BM50" s="266"/>
      <c r="BN50" s="266"/>
      <c r="BO50" s="266"/>
      <c r="BP50" s="266"/>
      <c r="BQ50" s="266"/>
      <c r="BR50" s="266"/>
      <c r="BS50" s="266"/>
      <c r="BT50" s="266"/>
      <c r="BU50" s="266"/>
      <c r="BV50" s="266"/>
      <c r="BW50" s="266"/>
      <c r="BX50" s="266"/>
      <c r="BY50" s="266"/>
      <c r="BZ50" s="266"/>
      <c r="CA50" s="266"/>
      <c r="CB50" s="266"/>
      <c r="CC50" s="266"/>
      <c r="CD50" s="266"/>
      <c r="CE50" s="266"/>
      <c r="CF50" s="266"/>
      <c r="CG50" s="266"/>
      <c r="CH50" s="266"/>
      <c r="CI50" s="266"/>
      <c r="CJ50" s="266"/>
      <c r="CK50" s="266"/>
      <c r="CL50" s="266"/>
      <c r="CM50" s="266"/>
      <c r="CN50" s="266"/>
      <c r="CO50" s="266"/>
      <c r="CP50" s="266"/>
      <c r="CQ50" s="266"/>
      <c r="CR50" s="266"/>
      <c r="CS50" s="266"/>
      <c r="CT50" s="266"/>
      <c r="CU50" s="266"/>
      <c r="CV50" s="266"/>
      <c r="CW50" s="266"/>
      <c r="CX50" s="266"/>
      <c r="CY50" s="266"/>
      <c r="CZ50" s="266"/>
      <c r="DA50" s="266"/>
      <c r="DB50" s="266"/>
      <c r="DC50" s="266"/>
      <c r="DD50" s="266"/>
      <c r="DE50" s="266"/>
      <c r="DF50" s="266"/>
      <c r="DG50" s="266"/>
      <c r="DH50" s="266"/>
      <c r="DI50" s="266"/>
      <c r="DJ50" s="266"/>
      <c r="DK50" s="266"/>
      <c r="DL50" s="266"/>
      <c r="DM50" s="266"/>
      <c r="DN50" s="266"/>
      <c r="DO50" s="266"/>
      <c r="DP50" s="266"/>
      <c r="DQ50" s="266"/>
      <c r="DR50" s="266"/>
      <c r="DS50" s="266"/>
      <c r="DT50" s="266"/>
      <c r="DU50" s="266"/>
      <c r="DV50" s="266"/>
      <c r="DW50" s="266"/>
      <c r="DX50" s="266"/>
      <c r="DY50" s="266"/>
      <c r="DZ50" s="266"/>
      <c r="EA50" s="266"/>
      <c r="EB50" s="266"/>
      <c r="EC50" s="266"/>
      <c r="ED50" s="266"/>
      <c r="EE50" s="266"/>
      <c r="EF50" s="266"/>
      <c r="EG50" s="266"/>
      <c r="EH50" s="266"/>
      <c r="EI50" s="266"/>
      <c r="EJ50" s="266"/>
      <c r="EK50" s="266"/>
      <c r="EL50" s="266"/>
      <c r="EM50" s="266"/>
      <c r="EN50" s="266"/>
      <c r="EO50" s="266"/>
      <c r="EP50" s="266"/>
      <c r="EQ50" s="266"/>
      <c r="ER50" s="266"/>
      <c r="ES50" s="266"/>
      <c r="ET50" s="266"/>
      <c r="EU50" s="266"/>
      <c r="EV50" s="266"/>
      <c r="EW50" s="266"/>
      <c r="EX50" s="266"/>
      <c r="EY50" s="266"/>
      <c r="EZ50" s="266"/>
      <c r="FA50" s="266"/>
      <c r="FB50" s="266"/>
      <c r="FC50" s="266"/>
      <c r="FD50" s="266"/>
      <c r="FE50" s="266"/>
      <c r="FF50" s="266"/>
      <c r="FG50" s="266"/>
      <c r="FH50" s="266"/>
      <c r="FI50" s="266"/>
      <c r="FJ50" s="266"/>
      <c r="FK50" s="266"/>
      <c r="FL50" s="266"/>
      <c r="FM50" s="266"/>
      <c r="FN50" s="266"/>
      <c r="FO50" s="266"/>
      <c r="FP50" s="266"/>
      <c r="FQ50" s="266"/>
      <c r="FR50" s="266"/>
      <c r="FS50" s="266"/>
      <c r="FT50" s="266"/>
      <c r="FU50" s="266"/>
      <c r="FV50" s="266"/>
      <c r="FW50" s="266"/>
      <c r="FX50" s="266"/>
      <c r="FY50" s="266"/>
      <c r="FZ50" s="266"/>
      <c r="GA50" s="266"/>
      <c r="GB50" s="266"/>
      <c r="GC50" s="266"/>
      <c r="GD50" s="266"/>
    </row>
    <row r="51" spans="1:191" s="272" customFormat="1">
      <c r="A51" s="595"/>
      <c r="J51" s="594"/>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266"/>
      <c r="BD51" s="266"/>
      <c r="BE51" s="266"/>
      <c r="BF51" s="266"/>
      <c r="BG51" s="266"/>
      <c r="BH51" s="266"/>
      <c r="BI51" s="266"/>
      <c r="BJ51" s="333"/>
      <c r="BK51" s="266"/>
      <c r="BL51" s="266"/>
      <c r="BM51" s="266"/>
      <c r="BN51" s="266"/>
      <c r="BO51" s="266"/>
      <c r="BP51" s="266"/>
      <c r="BQ51" s="266"/>
      <c r="BR51" s="266"/>
      <c r="BS51" s="266"/>
      <c r="BT51" s="266"/>
      <c r="BU51" s="266"/>
      <c r="BV51" s="266"/>
      <c r="BW51" s="266"/>
      <c r="BX51" s="266"/>
      <c r="BY51" s="266"/>
      <c r="BZ51" s="266"/>
      <c r="CA51" s="266"/>
      <c r="CB51" s="266"/>
      <c r="CC51" s="266"/>
      <c r="CD51" s="266"/>
      <c r="CE51" s="266"/>
      <c r="CF51" s="266"/>
      <c r="CG51" s="266"/>
      <c r="CH51" s="266"/>
      <c r="CI51" s="266"/>
      <c r="CJ51" s="266"/>
      <c r="CK51" s="266"/>
      <c r="CL51" s="266"/>
      <c r="CM51" s="266"/>
      <c r="CN51" s="266"/>
      <c r="CO51" s="266"/>
      <c r="CP51" s="266"/>
      <c r="CQ51" s="266"/>
      <c r="CR51" s="266"/>
      <c r="CS51" s="266"/>
      <c r="CT51" s="266"/>
      <c r="CU51" s="266"/>
      <c r="CV51" s="266"/>
      <c r="CW51" s="266"/>
      <c r="CX51" s="266"/>
      <c r="CY51" s="266"/>
      <c r="CZ51" s="266"/>
      <c r="DA51" s="266"/>
      <c r="DB51" s="266"/>
      <c r="DC51" s="266"/>
      <c r="DD51" s="266"/>
      <c r="DE51" s="266"/>
      <c r="DF51" s="266"/>
      <c r="DG51" s="266"/>
      <c r="DH51" s="266"/>
      <c r="DI51" s="266"/>
      <c r="DJ51" s="266"/>
      <c r="DK51" s="266"/>
      <c r="DL51" s="266"/>
      <c r="DM51" s="266"/>
      <c r="DN51" s="266"/>
      <c r="DO51" s="266"/>
      <c r="DP51" s="266"/>
      <c r="DQ51" s="266"/>
      <c r="DR51" s="266"/>
      <c r="DS51" s="266"/>
      <c r="DT51" s="266"/>
      <c r="DU51" s="266"/>
      <c r="DV51" s="266"/>
      <c r="DW51" s="266"/>
      <c r="DX51" s="266"/>
      <c r="DY51" s="266"/>
      <c r="DZ51" s="266"/>
      <c r="EA51" s="266"/>
      <c r="EB51" s="266"/>
      <c r="EC51" s="266"/>
      <c r="ED51" s="266"/>
      <c r="EE51" s="266"/>
      <c r="EF51" s="266"/>
      <c r="EG51" s="266"/>
      <c r="EH51" s="266"/>
      <c r="EI51" s="266"/>
      <c r="EJ51" s="266"/>
      <c r="EK51" s="266"/>
      <c r="EL51" s="266"/>
      <c r="EM51" s="266"/>
      <c r="EN51" s="266"/>
      <c r="EO51" s="266"/>
      <c r="EP51" s="266"/>
      <c r="EQ51" s="266"/>
      <c r="ER51" s="266"/>
      <c r="ES51" s="266"/>
      <c r="ET51" s="266"/>
      <c r="EU51" s="266"/>
      <c r="EV51" s="266"/>
      <c r="EW51" s="266"/>
      <c r="EX51" s="266"/>
      <c r="EY51" s="266"/>
      <c r="EZ51" s="266"/>
      <c r="FA51" s="266"/>
      <c r="FB51" s="266"/>
      <c r="FC51" s="266"/>
      <c r="FD51" s="266"/>
      <c r="FE51" s="266"/>
      <c r="FF51" s="266"/>
      <c r="FG51" s="266"/>
      <c r="FH51" s="266"/>
      <c r="FI51" s="266"/>
      <c r="FJ51" s="266"/>
      <c r="FK51" s="266"/>
      <c r="FL51" s="266"/>
      <c r="FM51" s="266"/>
      <c r="FN51" s="266"/>
      <c r="FO51" s="266"/>
      <c r="FP51" s="266"/>
      <c r="FQ51" s="266"/>
      <c r="FR51" s="266"/>
      <c r="FS51" s="266"/>
      <c r="FT51" s="266"/>
      <c r="FU51" s="266"/>
      <c r="FV51" s="266"/>
      <c r="FW51" s="266"/>
      <c r="FX51" s="266"/>
      <c r="FY51" s="266"/>
      <c r="FZ51" s="266"/>
      <c r="GA51" s="266"/>
      <c r="GB51" s="266"/>
      <c r="GC51" s="266"/>
      <c r="GD51" s="266"/>
    </row>
    <row r="52" spans="1:191" s="272" customFormat="1">
      <c r="A52" s="595"/>
      <c r="J52" s="594"/>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333"/>
      <c r="BK52" s="266"/>
      <c r="BL52" s="266"/>
      <c r="BM52" s="266"/>
      <c r="BN52" s="266"/>
      <c r="BO52" s="266"/>
      <c r="BP52" s="266"/>
      <c r="BQ52" s="266"/>
      <c r="BR52" s="266"/>
      <c r="BS52" s="266"/>
      <c r="BT52" s="266"/>
      <c r="BU52" s="266"/>
      <c r="BV52" s="266"/>
      <c r="BW52" s="266"/>
      <c r="BX52" s="266"/>
      <c r="BY52" s="266"/>
      <c r="BZ52" s="266"/>
      <c r="CA52" s="266"/>
      <c r="CB52" s="266"/>
      <c r="CC52" s="266"/>
      <c r="CD52" s="266"/>
      <c r="CE52" s="266"/>
      <c r="CF52" s="266"/>
      <c r="CG52" s="266"/>
      <c r="CH52" s="266"/>
      <c r="CI52" s="266"/>
      <c r="CJ52" s="266"/>
      <c r="CK52" s="266"/>
      <c r="CL52" s="266"/>
      <c r="CM52" s="266"/>
      <c r="CN52" s="266"/>
      <c r="CO52" s="266"/>
      <c r="CP52" s="266"/>
      <c r="CQ52" s="266"/>
      <c r="CR52" s="266"/>
      <c r="CS52" s="266"/>
      <c r="CT52" s="266"/>
      <c r="CU52" s="266"/>
      <c r="CV52" s="266"/>
      <c r="CW52" s="266"/>
      <c r="CX52" s="266"/>
      <c r="CY52" s="266"/>
      <c r="CZ52" s="266"/>
      <c r="DA52" s="266"/>
      <c r="DB52" s="266"/>
      <c r="DC52" s="266"/>
      <c r="DD52" s="266"/>
      <c r="DE52" s="266"/>
      <c r="DF52" s="266"/>
      <c r="DG52" s="266"/>
      <c r="DH52" s="266"/>
      <c r="DI52" s="266"/>
      <c r="DJ52" s="266"/>
      <c r="DK52" s="266"/>
      <c r="DL52" s="266"/>
      <c r="DM52" s="266"/>
      <c r="DN52" s="266"/>
      <c r="DO52" s="266"/>
      <c r="DP52" s="266"/>
      <c r="DQ52" s="266"/>
      <c r="DR52" s="266"/>
      <c r="DS52" s="266"/>
      <c r="DT52" s="266"/>
      <c r="DU52" s="266"/>
      <c r="DV52" s="266"/>
      <c r="DW52" s="266"/>
      <c r="DX52" s="266"/>
      <c r="DY52" s="266"/>
      <c r="DZ52" s="266"/>
      <c r="EA52" s="266"/>
      <c r="EB52" s="266"/>
      <c r="EC52" s="266"/>
      <c r="ED52" s="266"/>
      <c r="EE52" s="266"/>
      <c r="EF52" s="266"/>
      <c r="EG52" s="266"/>
      <c r="EH52" s="266"/>
      <c r="EI52" s="266"/>
      <c r="EJ52" s="266"/>
      <c r="EK52" s="266"/>
      <c r="EL52" s="266"/>
      <c r="EM52" s="266"/>
      <c r="EN52" s="266"/>
      <c r="EO52" s="266"/>
      <c r="EP52" s="266"/>
      <c r="EQ52" s="266"/>
      <c r="ER52" s="266"/>
      <c r="ES52" s="266"/>
      <c r="ET52" s="266"/>
      <c r="EU52" s="266"/>
      <c r="EV52" s="266"/>
      <c r="EW52" s="266"/>
      <c r="EX52" s="266"/>
      <c r="EY52" s="266"/>
      <c r="EZ52" s="266"/>
      <c r="FA52" s="266"/>
      <c r="FB52" s="266"/>
      <c r="FC52" s="266"/>
      <c r="FD52" s="266"/>
      <c r="FE52" s="266"/>
      <c r="FF52" s="266"/>
      <c r="FG52" s="266"/>
      <c r="FH52" s="266"/>
      <c r="FI52" s="266"/>
      <c r="FJ52" s="266"/>
      <c r="FK52" s="266"/>
      <c r="FL52" s="266"/>
      <c r="FM52" s="266"/>
      <c r="FN52" s="266"/>
      <c r="FO52" s="266"/>
      <c r="FP52" s="266"/>
      <c r="FQ52" s="266"/>
      <c r="FR52" s="266"/>
      <c r="FS52" s="266"/>
      <c r="FT52" s="266"/>
      <c r="FU52" s="266"/>
      <c r="FV52" s="266"/>
      <c r="FW52" s="266"/>
      <c r="FX52" s="266"/>
      <c r="FY52" s="266"/>
      <c r="FZ52" s="266"/>
      <c r="GA52" s="266"/>
      <c r="GB52" s="266"/>
      <c r="GC52" s="266"/>
      <c r="GD52" s="266"/>
    </row>
    <row r="53" spans="1:191" s="272" customFormat="1">
      <c r="A53" s="595"/>
      <c r="J53" s="594"/>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333"/>
      <c r="BK53" s="266"/>
      <c r="BL53" s="266"/>
      <c r="BM53" s="266"/>
      <c r="BN53" s="266"/>
      <c r="BO53" s="266"/>
      <c r="BP53" s="266"/>
      <c r="BQ53" s="266"/>
      <c r="BR53" s="266"/>
      <c r="BS53" s="266"/>
      <c r="BT53" s="266"/>
      <c r="BU53" s="266"/>
      <c r="BV53" s="266"/>
      <c r="BW53" s="266"/>
      <c r="BX53" s="266"/>
      <c r="BY53" s="266"/>
      <c r="BZ53" s="266"/>
      <c r="CA53" s="266"/>
      <c r="CB53" s="266"/>
      <c r="CC53" s="266"/>
      <c r="CD53" s="266"/>
      <c r="CE53" s="266"/>
      <c r="CF53" s="266"/>
      <c r="CG53" s="266"/>
      <c r="CH53" s="266"/>
      <c r="CI53" s="266"/>
      <c r="CJ53" s="266"/>
      <c r="CK53" s="266"/>
      <c r="CL53" s="266"/>
      <c r="CM53" s="266"/>
      <c r="CN53" s="266"/>
      <c r="CO53" s="266"/>
      <c r="CP53" s="266"/>
      <c r="CQ53" s="266"/>
      <c r="CR53" s="266"/>
      <c r="CS53" s="266"/>
      <c r="CT53" s="266"/>
      <c r="CU53" s="266"/>
      <c r="CV53" s="266"/>
      <c r="CW53" s="266"/>
      <c r="CX53" s="266"/>
      <c r="CY53" s="266"/>
      <c r="CZ53" s="266"/>
      <c r="DA53" s="266"/>
      <c r="DB53" s="266"/>
      <c r="DC53" s="266"/>
      <c r="DD53" s="266"/>
      <c r="DE53" s="266"/>
      <c r="DF53" s="266"/>
      <c r="DG53" s="266"/>
      <c r="DH53" s="266"/>
      <c r="DI53" s="266"/>
      <c r="DJ53" s="266"/>
      <c r="DK53" s="266"/>
      <c r="DL53" s="266"/>
      <c r="DM53" s="266"/>
      <c r="DN53" s="266"/>
      <c r="DO53" s="266"/>
      <c r="DP53" s="266"/>
      <c r="DQ53" s="266"/>
      <c r="DR53" s="266"/>
      <c r="DS53" s="266"/>
      <c r="DT53" s="266"/>
      <c r="DU53" s="266"/>
      <c r="DV53" s="266"/>
      <c r="DW53" s="266"/>
      <c r="DX53" s="266"/>
      <c r="DY53" s="266"/>
      <c r="DZ53" s="266"/>
      <c r="EA53" s="266"/>
      <c r="EB53" s="266"/>
      <c r="EC53" s="266"/>
      <c r="ED53" s="266"/>
      <c r="EE53" s="266"/>
      <c r="EF53" s="266"/>
      <c r="EG53" s="266"/>
      <c r="EH53" s="266"/>
      <c r="EI53" s="266"/>
      <c r="EJ53" s="266"/>
      <c r="EK53" s="266"/>
      <c r="EL53" s="266"/>
      <c r="EM53" s="266"/>
      <c r="EN53" s="266"/>
      <c r="EO53" s="266"/>
      <c r="EP53" s="266"/>
      <c r="EQ53" s="266"/>
      <c r="ER53" s="266"/>
      <c r="ES53" s="266"/>
      <c r="ET53" s="266"/>
      <c r="EU53" s="266"/>
      <c r="EV53" s="266"/>
      <c r="EW53" s="266"/>
      <c r="EX53" s="266"/>
      <c r="EY53" s="266"/>
      <c r="EZ53" s="266"/>
      <c r="FA53" s="266"/>
      <c r="FB53" s="266"/>
      <c r="FC53" s="266"/>
      <c r="FD53" s="266"/>
      <c r="FE53" s="266"/>
      <c r="FF53" s="266"/>
      <c r="FG53" s="266"/>
      <c r="FH53" s="266"/>
      <c r="FI53" s="266"/>
      <c r="FJ53" s="266"/>
      <c r="FK53" s="266"/>
      <c r="FL53" s="266"/>
      <c r="FM53" s="266"/>
      <c r="FN53" s="266"/>
      <c r="FO53" s="266"/>
      <c r="FP53" s="266"/>
      <c r="FQ53" s="266"/>
      <c r="FR53" s="266"/>
      <c r="FS53" s="266"/>
      <c r="FT53" s="266"/>
      <c r="FU53" s="266"/>
      <c r="FV53" s="266"/>
      <c r="FW53" s="266"/>
      <c r="FX53" s="266"/>
      <c r="FY53" s="266"/>
      <c r="FZ53" s="266"/>
      <c r="GA53" s="266"/>
      <c r="GB53" s="266"/>
      <c r="GC53" s="266"/>
      <c r="GD53" s="266"/>
    </row>
    <row r="54" spans="1:191" s="272" customFormat="1" ht="17.25" thickBot="1">
      <c r="A54" s="615"/>
      <c r="B54" s="619"/>
      <c r="C54" s="619"/>
      <c r="D54" s="619"/>
      <c r="E54" s="619"/>
      <c r="F54" s="619"/>
      <c r="G54" s="619"/>
      <c r="H54" s="619"/>
      <c r="I54" s="619"/>
      <c r="J54" s="622"/>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6"/>
      <c r="BC54" s="266"/>
      <c r="BD54" s="266"/>
      <c r="BE54" s="266"/>
      <c r="BF54" s="266"/>
      <c r="BG54" s="266"/>
      <c r="BH54" s="266"/>
      <c r="BI54" s="266"/>
      <c r="BJ54" s="333"/>
      <c r="BK54" s="266"/>
      <c r="BL54" s="266"/>
      <c r="BM54" s="266"/>
      <c r="BN54" s="266"/>
      <c r="BO54" s="266"/>
      <c r="BP54" s="266"/>
      <c r="BQ54" s="266"/>
      <c r="BR54" s="266"/>
      <c r="BS54" s="266"/>
      <c r="BT54" s="266"/>
      <c r="BU54" s="266"/>
      <c r="BV54" s="266"/>
      <c r="BW54" s="266"/>
      <c r="BX54" s="266"/>
      <c r="BY54" s="266"/>
      <c r="BZ54" s="266"/>
      <c r="CA54" s="266"/>
      <c r="CB54" s="266"/>
      <c r="CC54" s="266"/>
      <c r="CD54" s="266"/>
      <c r="CE54" s="266"/>
      <c r="CF54" s="266"/>
      <c r="CG54" s="266"/>
      <c r="CH54" s="266"/>
      <c r="CI54" s="266"/>
      <c r="CJ54" s="266"/>
      <c r="CK54" s="266"/>
      <c r="CL54" s="266"/>
      <c r="CM54" s="266"/>
      <c r="CN54" s="266"/>
      <c r="CO54" s="266"/>
      <c r="CP54" s="266"/>
      <c r="CQ54" s="266"/>
      <c r="CR54" s="266"/>
      <c r="CS54" s="266"/>
      <c r="CT54" s="266"/>
      <c r="CU54" s="266"/>
      <c r="CV54" s="266"/>
      <c r="CW54" s="266"/>
      <c r="CX54" s="266"/>
      <c r="CY54" s="266"/>
      <c r="CZ54" s="266"/>
      <c r="DA54" s="266"/>
      <c r="DB54" s="266"/>
      <c r="DC54" s="266"/>
      <c r="DD54" s="266"/>
      <c r="DE54" s="266"/>
      <c r="DF54" s="266"/>
      <c r="DG54" s="266"/>
      <c r="DH54" s="266"/>
      <c r="DI54" s="266"/>
      <c r="DJ54" s="266"/>
      <c r="DK54" s="266"/>
      <c r="DL54" s="266"/>
      <c r="DM54" s="266"/>
      <c r="DN54" s="266"/>
      <c r="DO54" s="266"/>
      <c r="DP54" s="266"/>
      <c r="DQ54" s="266"/>
      <c r="DR54" s="266"/>
      <c r="DS54" s="266"/>
      <c r="DT54" s="266"/>
      <c r="DU54" s="266"/>
      <c r="DV54" s="266"/>
      <c r="DW54" s="266"/>
      <c r="DX54" s="266"/>
      <c r="DY54" s="266"/>
      <c r="DZ54" s="266"/>
      <c r="EA54" s="266"/>
      <c r="EB54" s="266"/>
      <c r="EC54" s="266"/>
      <c r="ED54" s="266"/>
      <c r="EE54" s="266"/>
      <c r="EF54" s="266"/>
      <c r="EG54" s="266"/>
      <c r="EH54" s="266"/>
      <c r="EI54" s="266"/>
      <c r="EJ54" s="266"/>
      <c r="EK54" s="266"/>
      <c r="EL54" s="266"/>
      <c r="EM54" s="266"/>
      <c r="EN54" s="266"/>
      <c r="EO54" s="266"/>
      <c r="EP54" s="266"/>
      <c r="EQ54" s="266"/>
      <c r="ER54" s="266"/>
      <c r="ES54" s="266"/>
      <c r="ET54" s="266"/>
      <c r="EU54" s="266"/>
      <c r="EV54" s="266"/>
      <c r="EW54" s="266"/>
      <c r="EX54" s="266"/>
      <c r="EY54" s="266"/>
      <c r="EZ54" s="266"/>
      <c r="FA54" s="266"/>
      <c r="FB54" s="266"/>
      <c r="FC54" s="266"/>
      <c r="FD54" s="266"/>
      <c r="FE54" s="266"/>
      <c r="FF54" s="266"/>
      <c r="FG54" s="266"/>
      <c r="FH54" s="266"/>
      <c r="FI54" s="266"/>
      <c r="FJ54" s="266"/>
      <c r="FK54" s="266"/>
      <c r="FL54" s="266"/>
      <c r="FM54" s="266"/>
      <c r="FN54" s="266"/>
      <c r="FO54" s="266"/>
      <c r="FP54" s="266"/>
      <c r="FQ54" s="266"/>
      <c r="FR54" s="266"/>
      <c r="FS54" s="266"/>
      <c r="FT54" s="266"/>
      <c r="FU54" s="266"/>
      <c r="FV54" s="266"/>
      <c r="FW54" s="266"/>
      <c r="FX54" s="266"/>
      <c r="FY54" s="266"/>
      <c r="FZ54" s="266"/>
      <c r="GA54" s="266"/>
      <c r="GB54" s="266"/>
      <c r="GC54" s="266"/>
      <c r="GD54" s="266"/>
    </row>
    <row r="56" spans="1:191" ht="83.25" hidden="1" customHeight="1">
      <c r="A56" s="786" t="s">
        <v>2412</v>
      </c>
      <c r="B56" s="786"/>
      <c r="C56" s="786"/>
      <c r="D56" s="786"/>
      <c r="E56" s="462"/>
      <c r="F56" s="462"/>
      <c r="G56" s="462"/>
      <c r="H56" s="462"/>
      <c r="I56" s="462"/>
      <c r="J56" s="462"/>
      <c r="BJ56" s="266"/>
      <c r="BM56" s="333"/>
    </row>
    <row r="57" spans="1:191" ht="33" hidden="1">
      <c r="A57" s="689">
        <v>9.6</v>
      </c>
      <c r="B57" s="487" t="s">
        <v>129</v>
      </c>
      <c r="C57" s="488"/>
      <c r="D57" s="489"/>
      <c r="E57" s="490"/>
      <c r="F57" s="488"/>
      <c r="G57" s="488"/>
      <c r="H57" s="488"/>
      <c r="I57" s="491"/>
      <c r="J57" s="491"/>
      <c r="K57" s="494"/>
      <c r="L57" s="494"/>
      <c r="M57" s="494"/>
      <c r="N57" s="494"/>
      <c r="O57" s="494"/>
      <c r="P57" s="494"/>
      <c r="Q57" s="494"/>
      <c r="R57" s="494"/>
      <c r="S57" s="494"/>
      <c r="T57" s="494"/>
      <c r="U57" s="494"/>
      <c r="V57" s="494"/>
      <c r="W57" s="494"/>
      <c r="X57" s="494"/>
      <c r="Y57" s="494"/>
      <c r="Z57" s="494"/>
      <c r="AA57" s="494"/>
      <c r="AB57" s="494"/>
      <c r="AC57" s="494"/>
      <c r="AD57" s="494"/>
      <c r="AE57" s="494"/>
      <c r="AF57" s="494"/>
      <c r="AG57" s="494"/>
      <c r="AH57" s="494"/>
      <c r="AI57" s="494"/>
      <c r="AJ57" s="494"/>
      <c r="AK57" s="494"/>
      <c r="AL57" s="494"/>
      <c r="AM57" s="494"/>
      <c r="AN57" s="494"/>
      <c r="AO57" s="494"/>
      <c r="AP57" s="494"/>
      <c r="AQ57" s="494"/>
      <c r="AR57" s="494"/>
      <c r="AS57" s="494"/>
      <c r="AT57" s="494"/>
      <c r="AU57" s="494"/>
      <c r="AV57" s="494"/>
      <c r="AW57" s="494"/>
      <c r="AX57" s="494"/>
      <c r="AY57" s="494"/>
      <c r="AZ57" s="494"/>
      <c r="BA57" s="494"/>
      <c r="BB57" s="494"/>
      <c r="BC57" s="494"/>
      <c r="BD57" s="494"/>
      <c r="BE57" s="494"/>
      <c r="BF57" s="494"/>
      <c r="BG57" s="494"/>
      <c r="BH57" s="494"/>
      <c r="BI57" s="494"/>
      <c r="BJ57" s="494"/>
      <c r="BK57" s="494"/>
      <c r="BL57" s="494"/>
      <c r="BM57" s="494"/>
      <c r="BN57" s="494"/>
      <c r="BO57" s="494"/>
      <c r="BP57" s="494"/>
      <c r="BQ57" s="494"/>
      <c r="BR57" s="494"/>
      <c r="BS57" s="494"/>
      <c r="BT57" s="494"/>
      <c r="BU57" s="494"/>
      <c r="BV57" s="494"/>
      <c r="BW57" s="494"/>
      <c r="BX57" s="494"/>
      <c r="BY57" s="494"/>
      <c r="BZ57" s="471"/>
      <c r="CA57" s="471"/>
      <c r="CB57" s="471"/>
      <c r="CC57" s="471"/>
      <c r="CD57" s="471"/>
      <c r="CE57" s="471"/>
      <c r="CF57" s="471"/>
      <c r="CG57" s="471"/>
      <c r="CH57" s="471"/>
      <c r="CI57" s="471"/>
      <c r="CJ57" s="471"/>
      <c r="CK57" s="471"/>
      <c r="CL57" s="471"/>
    </row>
    <row r="58" spans="1:191" s="272" customFormat="1" ht="48" hidden="1" customHeight="1">
      <c r="A58" s="545"/>
      <c r="B58" s="785" t="s">
        <v>225</v>
      </c>
      <c r="C58" s="785"/>
      <c r="D58" s="266"/>
      <c r="E58" s="266"/>
      <c r="F58" s="266"/>
      <c r="G58" s="266"/>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6"/>
      <c r="BC58" s="266"/>
      <c r="BD58" s="266"/>
      <c r="BE58" s="266"/>
      <c r="BF58" s="266"/>
      <c r="BG58" s="266"/>
      <c r="BH58" s="266"/>
      <c r="BI58" s="266"/>
      <c r="BJ58" s="266"/>
      <c r="BK58" s="266"/>
      <c r="BL58" s="266"/>
      <c r="BM58" s="266"/>
      <c r="BN58" s="266"/>
      <c r="BO58" s="333"/>
      <c r="BP58" s="266"/>
      <c r="BQ58" s="266"/>
      <c r="BR58" s="266"/>
      <c r="BS58" s="266"/>
      <c r="BT58" s="266"/>
      <c r="BU58" s="266"/>
      <c r="BV58" s="266"/>
      <c r="BW58" s="266"/>
      <c r="BX58" s="266"/>
      <c r="BY58" s="266"/>
      <c r="BZ58" s="266"/>
      <c r="CA58" s="266"/>
      <c r="CB58" s="266"/>
      <c r="CC58" s="266"/>
      <c r="CD58" s="266"/>
      <c r="CE58" s="266"/>
      <c r="CF58" s="266"/>
      <c r="CG58" s="266"/>
      <c r="CH58" s="266"/>
      <c r="CI58" s="266"/>
      <c r="CJ58" s="266"/>
      <c r="CK58" s="266"/>
      <c r="CL58" s="266"/>
      <c r="CM58" s="266"/>
      <c r="CN58" s="266"/>
      <c r="CO58" s="266"/>
      <c r="CP58" s="266"/>
      <c r="CQ58" s="266"/>
      <c r="CR58" s="266"/>
      <c r="CS58" s="266"/>
      <c r="CT58" s="266"/>
      <c r="CU58" s="266"/>
      <c r="CV58" s="266"/>
      <c r="CW58" s="266"/>
      <c r="CX58" s="266"/>
      <c r="CY58" s="266"/>
      <c r="CZ58" s="266"/>
      <c r="DA58" s="266"/>
      <c r="DB58" s="266"/>
      <c r="DC58" s="266"/>
      <c r="DD58" s="266"/>
      <c r="DE58" s="266"/>
      <c r="DF58" s="266"/>
      <c r="DG58" s="266"/>
      <c r="DH58" s="266"/>
      <c r="DI58" s="266"/>
      <c r="DJ58" s="266"/>
      <c r="DK58" s="266"/>
      <c r="DL58" s="266"/>
      <c r="DM58" s="266"/>
      <c r="DN58" s="266"/>
      <c r="DO58" s="266"/>
      <c r="DP58" s="266"/>
      <c r="DQ58" s="266"/>
      <c r="DR58" s="266"/>
      <c r="DS58" s="266"/>
      <c r="DT58" s="266"/>
      <c r="DU58" s="266"/>
      <c r="DV58" s="266"/>
      <c r="DW58" s="266"/>
      <c r="DX58" s="266"/>
      <c r="DY58" s="266"/>
      <c r="DZ58" s="266"/>
      <c r="EA58" s="266"/>
      <c r="EB58" s="266"/>
      <c r="EC58" s="266"/>
      <c r="ED58" s="266"/>
      <c r="EE58" s="266"/>
      <c r="EF58" s="266"/>
      <c r="EG58" s="266"/>
      <c r="EH58" s="266"/>
      <c r="EI58" s="266"/>
      <c r="EJ58" s="266"/>
      <c r="EK58" s="266"/>
      <c r="EL58" s="266"/>
      <c r="EM58" s="266"/>
      <c r="EN58" s="266"/>
      <c r="EO58" s="266"/>
      <c r="EP58" s="266"/>
      <c r="EQ58" s="266"/>
      <c r="ER58" s="266"/>
      <c r="ES58" s="266"/>
      <c r="ET58" s="266"/>
      <c r="EU58" s="266"/>
      <c r="EV58" s="266"/>
      <c r="EW58" s="266"/>
      <c r="EX58" s="266"/>
      <c r="EY58" s="266"/>
      <c r="EZ58" s="266"/>
      <c r="FA58" s="266"/>
      <c r="FB58" s="266"/>
      <c r="FC58" s="266"/>
      <c r="FD58" s="266"/>
      <c r="FE58" s="266"/>
      <c r="FF58" s="266"/>
      <c r="FG58" s="266"/>
      <c r="FH58" s="266"/>
      <c r="FI58" s="266"/>
      <c r="FJ58" s="266"/>
      <c r="FK58" s="266"/>
      <c r="FL58" s="266"/>
      <c r="FM58" s="266"/>
      <c r="FN58" s="266"/>
      <c r="FO58" s="266"/>
      <c r="FP58" s="266"/>
      <c r="FQ58" s="266"/>
      <c r="FR58" s="266"/>
      <c r="FS58" s="266"/>
      <c r="FT58" s="266"/>
      <c r="FU58" s="266"/>
      <c r="FV58" s="266"/>
      <c r="FW58" s="266"/>
      <c r="FX58" s="266"/>
      <c r="FY58" s="266"/>
      <c r="FZ58" s="266"/>
      <c r="GA58" s="266"/>
      <c r="GB58" s="266"/>
      <c r="GC58" s="266"/>
      <c r="GD58" s="266"/>
      <c r="GE58" s="266"/>
      <c r="GF58" s="266"/>
      <c r="GG58" s="266"/>
      <c r="GH58" s="266"/>
      <c r="GI58" s="266"/>
    </row>
    <row r="59" spans="1:191" s="272" customFormat="1" ht="33" hidden="1">
      <c r="A59" s="545"/>
      <c r="B59" s="451" t="s">
        <v>162</v>
      </c>
      <c r="C59" s="470"/>
      <c r="D59" s="266"/>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66"/>
      <c r="AV59" s="266"/>
      <c r="AW59" s="266"/>
      <c r="AX59" s="266"/>
      <c r="AY59" s="266"/>
      <c r="AZ59" s="266"/>
      <c r="BA59" s="266"/>
      <c r="BB59" s="266"/>
      <c r="BC59" s="266"/>
      <c r="BD59" s="266"/>
      <c r="BE59" s="266"/>
      <c r="BF59" s="266"/>
      <c r="BG59" s="266"/>
      <c r="BH59" s="266"/>
      <c r="BI59" s="266"/>
      <c r="BJ59" s="266"/>
      <c r="BK59" s="266"/>
      <c r="BL59" s="266"/>
      <c r="BM59" s="266"/>
      <c r="BN59" s="266"/>
      <c r="BO59" s="333"/>
      <c r="BP59" s="266"/>
      <c r="BQ59" s="266"/>
      <c r="BR59" s="266"/>
      <c r="BS59" s="266"/>
      <c r="BT59" s="266"/>
      <c r="BU59" s="266"/>
      <c r="BV59" s="266"/>
      <c r="BW59" s="266"/>
      <c r="BX59" s="266"/>
      <c r="BY59" s="266"/>
      <c r="BZ59" s="266"/>
      <c r="CA59" s="266"/>
      <c r="CB59" s="266"/>
      <c r="CC59" s="266"/>
      <c r="CD59" s="266"/>
      <c r="CE59" s="266"/>
      <c r="CF59" s="266"/>
      <c r="CG59" s="266"/>
      <c r="CH59" s="266"/>
      <c r="CI59" s="266"/>
      <c r="CJ59" s="266"/>
      <c r="CK59" s="266"/>
      <c r="CL59" s="266"/>
      <c r="CM59" s="266"/>
      <c r="CN59" s="266"/>
      <c r="CO59" s="266"/>
      <c r="CP59" s="266"/>
      <c r="CQ59" s="266"/>
      <c r="CR59" s="266"/>
      <c r="CS59" s="266"/>
      <c r="CT59" s="266"/>
      <c r="CU59" s="266"/>
      <c r="CV59" s="266"/>
      <c r="CW59" s="266"/>
      <c r="CX59" s="266"/>
      <c r="CY59" s="266"/>
      <c r="CZ59" s="266"/>
      <c r="DA59" s="266"/>
      <c r="DB59" s="266"/>
      <c r="DC59" s="266"/>
      <c r="DD59" s="266"/>
      <c r="DE59" s="266"/>
      <c r="DF59" s="266"/>
      <c r="DG59" s="266"/>
      <c r="DH59" s="266"/>
      <c r="DI59" s="266"/>
      <c r="DJ59" s="266"/>
      <c r="DK59" s="266"/>
      <c r="DL59" s="266"/>
      <c r="DM59" s="266"/>
      <c r="DN59" s="266"/>
      <c r="DO59" s="266"/>
      <c r="DP59" s="266"/>
      <c r="DQ59" s="266"/>
      <c r="DR59" s="266"/>
      <c r="DS59" s="266"/>
      <c r="DT59" s="266"/>
      <c r="DU59" s="266"/>
      <c r="DV59" s="266"/>
      <c r="DW59" s="266"/>
      <c r="DX59" s="266"/>
      <c r="DY59" s="266"/>
      <c r="DZ59" s="266"/>
      <c r="EA59" s="266"/>
      <c r="EB59" s="266"/>
      <c r="EC59" s="266"/>
      <c r="ED59" s="266"/>
      <c r="EE59" s="266"/>
      <c r="EF59" s="266"/>
      <c r="EG59" s="266"/>
      <c r="EH59" s="266"/>
      <c r="EI59" s="266"/>
      <c r="EJ59" s="266"/>
      <c r="EK59" s="266"/>
      <c r="EL59" s="266"/>
      <c r="EM59" s="266"/>
      <c r="EN59" s="266"/>
      <c r="EO59" s="266"/>
      <c r="EP59" s="266"/>
      <c r="EQ59" s="266"/>
      <c r="ER59" s="266"/>
      <c r="ES59" s="266"/>
      <c r="ET59" s="266"/>
      <c r="EU59" s="266"/>
      <c r="EV59" s="266"/>
      <c r="EW59" s="266"/>
      <c r="EX59" s="266"/>
      <c r="EY59" s="266"/>
      <c r="EZ59" s="266"/>
      <c r="FA59" s="266"/>
      <c r="FB59" s="266"/>
      <c r="FC59" s="266"/>
      <c r="FD59" s="266"/>
      <c r="FE59" s="266"/>
      <c r="FF59" s="266"/>
      <c r="FG59" s="266"/>
      <c r="FH59" s="266"/>
      <c r="FI59" s="266"/>
      <c r="FJ59" s="266"/>
      <c r="FK59" s="266"/>
      <c r="FL59" s="266"/>
      <c r="FM59" s="266"/>
      <c r="FN59" s="266"/>
      <c r="FO59" s="266"/>
      <c r="FP59" s="266"/>
      <c r="FQ59" s="266"/>
      <c r="FR59" s="266"/>
      <c r="FS59" s="266"/>
      <c r="FT59" s="266"/>
      <c r="FU59" s="266"/>
      <c r="FV59" s="266"/>
      <c r="FW59" s="266"/>
      <c r="FX59" s="266"/>
      <c r="FY59" s="266"/>
      <c r="FZ59" s="266"/>
      <c r="GA59" s="266"/>
      <c r="GB59" s="266"/>
      <c r="GC59" s="266"/>
      <c r="GD59" s="266"/>
      <c r="GE59" s="266"/>
      <c r="GF59" s="266"/>
      <c r="GG59" s="266"/>
      <c r="GH59" s="266"/>
      <c r="GI59" s="266"/>
    </row>
    <row r="60" spans="1:191" hidden="1"/>
    <row r="61" spans="1:191" hidden="1">
      <c r="A61" s="545" t="s">
        <v>2325</v>
      </c>
      <c r="B61" s="662" t="s">
        <v>254</v>
      </c>
      <c r="BJ61" s="266"/>
    </row>
    <row r="62" spans="1:191" s="272" customFormat="1" ht="17.25" hidden="1" thickBot="1">
      <c r="A62" s="545"/>
      <c r="B62" s="266"/>
      <c r="C62" s="266"/>
      <c r="D62" s="266"/>
      <c r="E62" s="266"/>
      <c r="F62" s="266"/>
      <c r="G62" s="266"/>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6"/>
      <c r="BI62" s="266"/>
      <c r="BJ62" s="333"/>
      <c r="BK62" s="266"/>
      <c r="BL62" s="266"/>
      <c r="BM62" s="266"/>
      <c r="BN62" s="266"/>
      <c r="BO62" s="266"/>
      <c r="BP62" s="266"/>
      <c r="BQ62" s="266"/>
      <c r="BR62" s="266"/>
      <c r="BS62" s="266"/>
      <c r="BT62" s="266"/>
      <c r="BU62" s="266"/>
      <c r="BV62" s="266"/>
      <c r="BW62" s="266"/>
      <c r="BX62" s="266"/>
      <c r="BY62" s="266"/>
      <c r="BZ62" s="266"/>
      <c r="CA62" s="266"/>
      <c r="CB62" s="266"/>
      <c r="CC62" s="266"/>
      <c r="CD62" s="266"/>
      <c r="CE62" s="266"/>
      <c r="CF62" s="266"/>
      <c r="CG62" s="266"/>
      <c r="CH62" s="266"/>
      <c r="CI62" s="266"/>
      <c r="CJ62" s="266"/>
      <c r="CK62" s="266"/>
      <c r="CL62" s="266"/>
      <c r="CM62" s="266"/>
      <c r="CN62" s="266"/>
      <c r="CO62" s="266"/>
      <c r="CP62" s="266"/>
      <c r="CQ62" s="266"/>
      <c r="CR62" s="266"/>
      <c r="CS62" s="266"/>
      <c r="CT62" s="266"/>
      <c r="CU62" s="266"/>
      <c r="CV62" s="266"/>
      <c r="CW62" s="266"/>
      <c r="CX62" s="266"/>
      <c r="CY62" s="266"/>
      <c r="CZ62" s="266"/>
      <c r="DA62" s="266"/>
      <c r="DB62" s="266"/>
      <c r="DC62" s="266"/>
      <c r="DD62" s="266"/>
      <c r="DE62" s="266"/>
      <c r="DF62" s="266"/>
      <c r="DG62" s="266"/>
      <c r="DH62" s="266"/>
      <c r="DI62" s="266"/>
      <c r="DJ62" s="266"/>
      <c r="DK62" s="266"/>
      <c r="DL62" s="266"/>
      <c r="DM62" s="266"/>
      <c r="DN62" s="266"/>
      <c r="DO62" s="266"/>
      <c r="DP62" s="266"/>
      <c r="DQ62" s="266"/>
      <c r="DR62" s="266"/>
      <c r="DS62" s="266"/>
      <c r="DT62" s="266"/>
      <c r="DU62" s="266"/>
      <c r="DV62" s="266"/>
      <c r="DW62" s="266"/>
      <c r="DX62" s="266"/>
      <c r="DY62" s="266"/>
      <c r="DZ62" s="266"/>
      <c r="EA62" s="266"/>
      <c r="EB62" s="266"/>
      <c r="EC62" s="266"/>
      <c r="ED62" s="266"/>
      <c r="EE62" s="266"/>
      <c r="EF62" s="266"/>
      <c r="EG62" s="266"/>
      <c r="EH62" s="266"/>
      <c r="EI62" s="266"/>
      <c r="EJ62" s="266"/>
      <c r="EK62" s="266"/>
      <c r="EL62" s="266"/>
      <c r="EM62" s="266"/>
      <c r="EN62" s="266"/>
      <c r="EO62" s="266"/>
      <c r="EP62" s="266"/>
      <c r="EQ62" s="266"/>
      <c r="ER62" s="266"/>
      <c r="ES62" s="266"/>
      <c r="ET62" s="266"/>
      <c r="EU62" s="266"/>
      <c r="EV62" s="266"/>
      <c r="EW62" s="266"/>
      <c r="EX62" s="266"/>
      <c r="EY62" s="266"/>
      <c r="EZ62" s="266"/>
      <c r="FA62" s="266"/>
      <c r="FB62" s="266"/>
      <c r="FC62" s="266"/>
      <c r="FD62" s="266"/>
      <c r="FE62" s="266"/>
      <c r="FF62" s="266"/>
      <c r="FG62" s="266"/>
      <c r="FH62" s="266"/>
      <c r="FI62" s="266"/>
      <c r="FJ62" s="266"/>
      <c r="FK62" s="266"/>
      <c r="FL62" s="266"/>
      <c r="FM62" s="266"/>
      <c r="FN62" s="266"/>
      <c r="FO62" s="266"/>
      <c r="FP62" s="266"/>
      <c r="FQ62" s="266"/>
      <c r="FR62" s="266"/>
      <c r="FS62" s="266"/>
      <c r="FT62" s="266"/>
      <c r="FU62" s="266"/>
      <c r="FV62" s="266"/>
      <c r="FW62" s="266"/>
      <c r="FX62" s="266"/>
      <c r="FY62" s="266"/>
      <c r="FZ62" s="266"/>
      <c r="GA62" s="266"/>
      <c r="GB62" s="266"/>
      <c r="GC62" s="266"/>
      <c r="GD62" s="266"/>
    </row>
    <row r="63" spans="1:191" hidden="1">
      <c r="B63" s="673" t="s">
        <v>48</v>
      </c>
      <c r="C63" s="677" t="s">
        <v>42</v>
      </c>
      <c r="D63" s="677" t="s">
        <v>49</v>
      </c>
      <c r="E63" s="677" t="s">
        <v>40</v>
      </c>
      <c r="F63" s="677" t="s">
        <v>43</v>
      </c>
      <c r="G63" s="678" t="s">
        <v>41</v>
      </c>
      <c r="BJ63" s="266"/>
    </row>
    <row r="64" spans="1:191" s="272" customFormat="1" hidden="1">
      <c r="A64" s="545"/>
      <c r="B64" s="679" t="s">
        <v>178</v>
      </c>
      <c r="C64" s="680" t="s">
        <v>47</v>
      </c>
      <c r="D64" s="680" t="s">
        <v>45</v>
      </c>
      <c r="E64" s="680" t="s">
        <v>46</v>
      </c>
      <c r="F64" s="680" t="s">
        <v>44</v>
      </c>
      <c r="G64" s="681" t="s">
        <v>44</v>
      </c>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333"/>
      <c r="BK64" s="266"/>
      <c r="BL64" s="266"/>
      <c r="BM64" s="266"/>
      <c r="BN64" s="266"/>
      <c r="BO64" s="266"/>
      <c r="BP64" s="266"/>
      <c r="BQ64" s="266"/>
      <c r="BR64" s="266"/>
      <c r="BS64" s="266"/>
      <c r="BT64" s="266"/>
      <c r="BU64" s="266"/>
      <c r="BV64" s="266"/>
      <c r="BW64" s="266"/>
      <c r="BX64" s="266"/>
      <c r="BY64" s="266"/>
      <c r="BZ64" s="266"/>
      <c r="CA64" s="266"/>
      <c r="CB64" s="266"/>
      <c r="CC64" s="266"/>
      <c r="CD64" s="266"/>
      <c r="CE64" s="266"/>
      <c r="CF64" s="266"/>
      <c r="CG64" s="266"/>
      <c r="CH64" s="266"/>
      <c r="CI64" s="266"/>
      <c r="CJ64" s="266"/>
      <c r="CK64" s="266"/>
      <c r="CL64" s="266"/>
      <c r="CM64" s="266"/>
      <c r="CN64" s="266"/>
      <c r="CO64" s="266"/>
      <c r="CP64" s="266"/>
      <c r="CQ64" s="266"/>
      <c r="CR64" s="266"/>
      <c r="CS64" s="266"/>
      <c r="CT64" s="266"/>
      <c r="CU64" s="266"/>
      <c r="CV64" s="266"/>
      <c r="CW64" s="266"/>
      <c r="CX64" s="266"/>
      <c r="CY64" s="266"/>
      <c r="CZ64" s="266"/>
      <c r="DA64" s="266"/>
      <c r="DB64" s="266"/>
      <c r="DC64" s="266"/>
      <c r="DD64" s="266"/>
      <c r="DE64" s="266"/>
      <c r="DF64" s="266"/>
      <c r="DG64" s="266"/>
      <c r="DH64" s="266"/>
      <c r="DI64" s="266"/>
      <c r="DJ64" s="266"/>
      <c r="DK64" s="266"/>
      <c r="DL64" s="266"/>
      <c r="DM64" s="266"/>
      <c r="DN64" s="266"/>
      <c r="DO64" s="266"/>
      <c r="DP64" s="266"/>
      <c r="DQ64" s="266"/>
      <c r="DR64" s="266"/>
      <c r="DS64" s="266"/>
      <c r="DT64" s="266"/>
      <c r="DU64" s="266"/>
      <c r="DV64" s="266"/>
      <c r="DW64" s="266"/>
      <c r="DX64" s="266"/>
      <c r="DY64" s="266"/>
      <c r="DZ64" s="266"/>
      <c r="EA64" s="266"/>
      <c r="EB64" s="266"/>
      <c r="EC64" s="266"/>
      <c r="ED64" s="266"/>
      <c r="EE64" s="266"/>
      <c r="EF64" s="266"/>
      <c r="EG64" s="266"/>
      <c r="EH64" s="266"/>
      <c r="EI64" s="266"/>
      <c r="EJ64" s="266"/>
      <c r="EK64" s="266"/>
      <c r="EL64" s="266"/>
      <c r="EM64" s="266"/>
      <c r="EN64" s="266"/>
      <c r="EO64" s="266"/>
      <c r="EP64" s="266"/>
      <c r="EQ64" s="266"/>
      <c r="ER64" s="266"/>
      <c r="ES64" s="266"/>
      <c r="ET64" s="266"/>
      <c r="EU64" s="266"/>
      <c r="EV64" s="266"/>
      <c r="EW64" s="266"/>
      <c r="EX64" s="266"/>
      <c r="EY64" s="266"/>
      <c r="EZ64" s="266"/>
      <c r="FA64" s="266"/>
      <c r="FB64" s="266"/>
      <c r="FC64" s="266"/>
      <c r="FD64" s="266"/>
      <c r="FE64" s="266"/>
      <c r="FF64" s="266"/>
      <c r="FG64" s="266"/>
      <c r="FH64" s="266"/>
      <c r="FI64" s="266"/>
      <c r="FJ64" s="266"/>
      <c r="FK64" s="266"/>
      <c r="FL64" s="266"/>
      <c r="FM64" s="266"/>
      <c r="FN64" s="266"/>
      <c r="FO64" s="266"/>
      <c r="FP64" s="266"/>
      <c r="FQ64" s="266"/>
      <c r="FR64" s="266"/>
      <c r="FS64" s="266"/>
      <c r="FT64" s="266"/>
      <c r="FU64" s="266"/>
      <c r="FV64" s="266"/>
      <c r="FW64" s="266"/>
      <c r="FX64" s="266"/>
      <c r="FY64" s="266"/>
      <c r="FZ64" s="266"/>
      <c r="GA64" s="266"/>
      <c r="GB64" s="266"/>
      <c r="GC64" s="266"/>
      <c r="GD64" s="266"/>
    </row>
    <row r="65" spans="1:187" hidden="1">
      <c r="B65" s="661" t="s">
        <v>2344</v>
      </c>
      <c r="C65" s="672">
        <v>0</v>
      </c>
      <c r="D65" s="672">
        <v>0</v>
      </c>
      <c r="E65" s="672" t="e">
        <f>#REF!</f>
        <v>#REF!</v>
      </c>
      <c r="F65" s="672">
        <v>0</v>
      </c>
      <c r="G65" s="666">
        <v>0</v>
      </c>
    </row>
    <row r="66" spans="1:187" s="272" customFormat="1" hidden="1">
      <c r="A66" s="545"/>
      <c r="B66" s="661" t="s">
        <v>179</v>
      </c>
      <c r="C66" s="672">
        <v>0</v>
      </c>
      <c r="D66" s="672">
        <v>0</v>
      </c>
      <c r="E66" s="672" t="e">
        <f>#REF!</f>
        <v>#REF!</v>
      </c>
      <c r="F66" s="672">
        <v>0</v>
      </c>
      <c r="G66" s="666">
        <v>0</v>
      </c>
      <c r="H66" s="266"/>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c r="BC66" s="266"/>
      <c r="BD66" s="266"/>
      <c r="BE66" s="266"/>
      <c r="BF66" s="266"/>
      <c r="BG66" s="266"/>
      <c r="BH66" s="266"/>
      <c r="BI66" s="266"/>
      <c r="BJ66" s="333"/>
      <c r="BK66" s="266"/>
      <c r="BL66" s="266"/>
      <c r="BM66" s="266"/>
      <c r="BN66" s="266"/>
      <c r="BO66" s="266"/>
      <c r="BP66" s="266"/>
      <c r="BQ66" s="266"/>
      <c r="BR66" s="266"/>
      <c r="BS66" s="266"/>
      <c r="BT66" s="266"/>
      <c r="BU66" s="266"/>
      <c r="BV66" s="266"/>
      <c r="BW66" s="266"/>
      <c r="BX66" s="266"/>
      <c r="BY66" s="266"/>
      <c r="BZ66" s="266"/>
      <c r="CA66" s="266"/>
      <c r="CB66" s="266"/>
      <c r="CC66" s="266"/>
      <c r="CD66" s="266"/>
      <c r="CE66" s="266"/>
      <c r="CF66" s="266"/>
      <c r="CG66" s="266"/>
      <c r="CH66" s="266"/>
      <c r="CI66" s="266"/>
      <c r="CJ66" s="266"/>
      <c r="CK66" s="266"/>
      <c r="CL66" s="266"/>
      <c r="CM66" s="266"/>
      <c r="CN66" s="266"/>
      <c r="CO66" s="266"/>
      <c r="CP66" s="266"/>
      <c r="CQ66" s="266"/>
      <c r="CR66" s="266"/>
      <c r="CS66" s="266"/>
      <c r="CT66" s="266"/>
      <c r="CU66" s="266"/>
      <c r="CV66" s="266"/>
      <c r="CW66" s="266"/>
      <c r="CX66" s="266"/>
      <c r="CY66" s="266"/>
      <c r="CZ66" s="266"/>
      <c r="DA66" s="266"/>
      <c r="DB66" s="266"/>
      <c r="DC66" s="266"/>
      <c r="DD66" s="266"/>
      <c r="DE66" s="266"/>
      <c r="DF66" s="266"/>
      <c r="DG66" s="266"/>
      <c r="DH66" s="266"/>
      <c r="DI66" s="266"/>
      <c r="DJ66" s="266"/>
      <c r="DK66" s="266"/>
      <c r="DL66" s="266"/>
      <c r="DM66" s="266"/>
      <c r="DN66" s="266"/>
      <c r="DO66" s="266"/>
      <c r="DP66" s="266"/>
      <c r="DQ66" s="266"/>
      <c r="DR66" s="266"/>
      <c r="DS66" s="266"/>
      <c r="DT66" s="266"/>
      <c r="DU66" s="266"/>
      <c r="DV66" s="266"/>
      <c r="DW66" s="266"/>
      <c r="DX66" s="266"/>
      <c r="DY66" s="266"/>
      <c r="DZ66" s="266"/>
      <c r="EA66" s="266"/>
      <c r="EB66" s="266"/>
      <c r="EC66" s="266"/>
      <c r="ED66" s="266"/>
      <c r="EE66" s="266"/>
      <c r="EF66" s="266"/>
      <c r="EG66" s="266"/>
      <c r="EH66" s="266"/>
      <c r="EI66" s="266"/>
      <c r="EJ66" s="266"/>
      <c r="EK66" s="266"/>
      <c r="EL66" s="266"/>
      <c r="EM66" s="266"/>
      <c r="EN66" s="266"/>
      <c r="EO66" s="266"/>
      <c r="EP66" s="266"/>
      <c r="EQ66" s="266"/>
      <c r="ER66" s="266"/>
      <c r="ES66" s="266"/>
      <c r="ET66" s="266"/>
      <c r="EU66" s="266"/>
      <c r="EV66" s="266"/>
      <c r="EW66" s="266"/>
      <c r="EX66" s="266"/>
      <c r="EY66" s="266"/>
      <c r="EZ66" s="266"/>
      <c r="FA66" s="266"/>
      <c r="FB66" s="266"/>
      <c r="FC66" s="266"/>
      <c r="FD66" s="266"/>
      <c r="FE66" s="266"/>
      <c r="FF66" s="266"/>
      <c r="FG66" s="266"/>
      <c r="FH66" s="266"/>
      <c r="FI66" s="266"/>
      <c r="FJ66" s="266"/>
      <c r="FK66" s="266"/>
      <c r="FL66" s="266"/>
      <c r="FM66" s="266"/>
      <c r="FN66" s="266"/>
      <c r="FO66" s="266"/>
      <c r="FP66" s="266"/>
      <c r="FQ66" s="266"/>
      <c r="FR66" s="266"/>
      <c r="FS66" s="266"/>
      <c r="FT66" s="266"/>
      <c r="FU66" s="266"/>
      <c r="FV66" s="266"/>
      <c r="FW66" s="266"/>
      <c r="FX66" s="266"/>
      <c r="FY66" s="266"/>
      <c r="FZ66" s="266"/>
      <c r="GA66" s="266"/>
      <c r="GB66" s="266"/>
      <c r="GC66" s="266"/>
      <c r="GD66" s="266"/>
    </row>
    <row r="67" spans="1:187" s="272" customFormat="1" hidden="1">
      <c r="A67" s="545"/>
      <c r="B67" s="661" t="s">
        <v>2296</v>
      </c>
      <c r="C67" s="672"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67" s="672" t="e">
        <f>IF(#REF!='אמדן כלכלי'!D194,#REF!,0)+IF(#REF!='אמדן כלכלי'!D194,#REF!,0)+IF(#REF!='אמדן כלכלי'!D194,#REF!,0)+IF(#REF!='אמדן כלכלי'!D194,#REF!,0)+IF(#REF!='אמדן כלכלי'!D194,#REF!,0)+IF(#REF!='אמדן כלכלי'!D194,#REF!,0)+IF(#REF!='אמדן כלכלי'!D194,#REF!,0)+IF(#REF!='אמדן כלכלי'!D194,#REF!,0)+IF(#REF!='אמדן כלכלי'!D194,#REF!,0)+IF(#REF!='אמדן כלכלי'!D194,#REF!,0)+IF(#REF!='אמדן כלכלי'!D194,#REF!,0)+IF(#REF!='אמדן כלכלי'!D194,#REF!,0)+IF(#REF!='אמדן כלכלי'!D194,#REF!,0)+IF(#REF!='אמדן כלכלי'!D194,#REF!,0)+IF(#REF!='אמדן כלכלי'!D194,#REF!,0)+IF(#REF!='אמדן כלכלי'!D194,#REF!,0)+IF(#REF!='אמדן כלכלי'!D194,#REF!,0)+IF(#REF!='אמדן כלכלי'!D194,#REF!,0)</f>
        <v>#REF!</v>
      </c>
      <c r="E67" s="672"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67" s="672"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67" s="666"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66"/>
      <c r="AV67" s="266"/>
      <c r="AW67" s="266"/>
      <c r="AX67" s="266"/>
      <c r="AY67" s="266"/>
      <c r="AZ67" s="266"/>
      <c r="BA67" s="266"/>
      <c r="BB67" s="266"/>
      <c r="BC67" s="266"/>
      <c r="BD67" s="266"/>
      <c r="BE67" s="266"/>
      <c r="BF67" s="266"/>
      <c r="BG67" s="266"/>
      <c r="BH67" s="266"/>
      <c r="BI67" s="266"/>
      <c r="BJ67" s="333"/>
      <c r="BK67" s="266"/>
      <c r="BL67" s="266"/>
      <c r="BM67" s="266"/>
      <c r="BN67" s="266"/>
      <c r="BO67" s="266"/>
      <c r="BP67" s="266"/>
      <c r="BQ67" s="266"/>
      <c r="BR67" s="266"/>
      <c r="BS67" s="266"/>
      <c r="BT67" s="266"/>
      <c r="BU67" s="266"/>
      <c r="BV67" s="266"/>
      <c r="BW67" s="266"/>
      <c r="BX67" s="266"/>
      <c r="BY67" s="266"/>
      <c r="BZ67" s="266"/>
      <c r="CA67" s="266"/>
      <c r="CB67" s="266"/>
      <c r="CC67" s="266"/>
      <c r="CD67" s="266"/>
      <c r="CE67" s="266"/>
      <c r="CF67" s="266"/>
      <c r="CG67" s="266"/>
      <c r="CH67" s="266"/>
      <c r="CI67" s="266"/>
      <c r="CJ67" s="266"/>
      <c r="CK67" s="266"/>
      <c r="CL67" s="266"/>
      <c r="CM67" s="266"/>
      <c r="CN67" s="266"/>
      <c r="CO67" s="266"/>
      <c r="CP67" s="266"/>
      <c r="CQ67" s="266"/>
      <c r="CR67" s="266"/>
      <c r="CS67" s="266"/>
      <c r="CT67" s="266"/>
      <c r="CU67" s="266"/>
      <c r="CV67" s="266"/>
      <c r="CW67" s="266"/>
      <c r="CX67" s="266"/>
      <c r="CY67" s="266"/>
      <c r="CZ67" s="266"/>
      <c r="DA67" s="266"/>
      <c r="DB67" s="266"/>
      <c r="DC67" s="266"/>
      <c r="DD67" s="266"/>
      <c r="DE67" s="266"/>
      <c r="DF67" s="266"/>
      <c r="DG67" s="266"/>
      <c r="DH67" s="266"/>
      <c r="DI67" s="266"/>
      <c r="DJ67" s="266"/>
      <c r="DK67" s="266"/>
      <c r="DL67" s="266"/>
      <c r="DM67" s="266"/>
      <c r="DN67" s="266"/>
      <c r="DO67" s="266"/>
      <c r="DP67" s="266"/>
      <c r="DQ67" s="266"/>
      <c r="DR67" s="266"/>
      <c r="DS67" s="266"/>
      <c r="DT67" s="266"/>
      <c r="DU67" s="266"/>
      <c r="DV67" s="266"/>
      <c r="DW67" s="266"/>
      <c r="DX67" s="266"/>
      <c r="DY67" s="266"/>
      <c r="DZ67" s="266"/>
      <c r="EA67" s="266"/>
      <c r="EB67" s="266"/>
      <c r="EC67" s="266"/>
      <c r="ED67" s="266"/>
      <c r="EE67" s="266"/>
      <c r="EF67" s="266"/>
      <c r="EG67" s="266"/>
      <c r="EH67" s="266"/>
      <c r="EI67" s="266"/>
      <c r="EJ67" s="266"/>
      <c r="EK67" s="266"/>
      <c r="EL67" s="266"/>
      <c r="EM67" s="266"/>
      <c r="EN67" s="266"/>
      <c r="EO67" s="266"/>
      <c r="EP67" s="266"/>
      <c r="EQ67" s="266"/>
      <c r="ER67" s="266"/>
      <c r="ES67" s="266"/>
      <c r="ET67" s="266"/>
      <c r="EU67" s="266"/>
      <c r="EV67" s="266"/>
      <c r="EW67" s="266"/>
      <c r="EX67" s="266"/>
      <c r="EY67" s="266"/>
      <c r="EZ67" s="266"/>
      <c r="FA67" s="266"/>
      <c r="FB67" s="266"/>
      <c r="FC67" s="266"/>
      <c r="FD67" s="266"/>
      <c r="FE67" s="266"/>
      <c r="FF67" s="266"/>
      <c r="FG67" s="266"/>
      <c r="FH67" s="266"/>
      <c r="FI67" s="266"/>
      <c r="FJ67" s="266"/>
      <c r="FK67" s="266"/>
      <c r="FL67" s="266"/>
      <c r="FM67" s="266"/>
      <c r="FN67" s="266"/>
      <c r="FO67" s="266"/>
      <c r="FP67" s="266"/>
      <c r="FQ67" s="266"/>
      <c r="FR67" s="266"/>
      <c r="FS67" s="266"/>
      <c r="FT67" s="266"/>
      <c r="FU67" s="266"/>
      <c r="FV67" s="266"/>
      <c r="FW67" s="266"/>
      <c r="FX67" s="266"/>
      <c r="FY67" s="266"/>
      <c r="FZ67" s="266"/>
      <c r="GA67" s="266"/>
      <c r="GB67" s="266"/>
      <c r="GC67" s="266"/>
      <c r="GD67" s="266"/>
    </row>
    <row r="68" spans="1:187" hidden="1">
      <c r="B68" s="661" t="s">
        <v>180</v>
      </c>
      <c r="C68" s="672">
        <v>0</v>
      </c>
      <c r="D68" s="672">
        <v>0</v>
      </c>
      <c r="E68" s="672" t="e">
        <f>#REF!</f>
        <v>#REF!</v>
      </c>
      <c r="F68" s="672">
        <v>0</v>
      </c>
      <c r="G68" s="666">
        <v>0</v>
      </c>
    </row>
    <row r="69" spans="1:187" hidden="1">
      <c r="B69" s="661" t="s">
        <v>2310</v>
      </c>
      <c r="C69" s="672">
        <v>0</v>
      </c>
      <c r="D69" s="672">
        <v>0</v>
      </c>
      <c r="E69" s="672">
        <f>משאבות!D205</f>
        <v>0</v>
      </c>
      <c r="F69" s="672">
        <v>0</v>
      </c>
      <c r="G69" s="666">
        <v>0</v>
      </c>
    </row>
    <row r="70" spans="1:187" hidden="1">
      <c r="B70" s="661" t="s">
        <v>2311</v>
      </c>
      <c r="C70" s="672">
        <v>0</v>
      </c>
      <c r="D70" s="672">
        <v>0</v>
      </c>
      <c r="E70" s="672" t="e">
        <f>#REF!</f>
        <v>#REF!</v>
      </c>
      <c r="F70" s="672">
        <v>0</v>
      </c>
      <c r="G70" s="666">
        <v>0</v>
      </c>
    </row>
    <row r="71" spans="1:187" s="272" customFormat="1" hidden="1">
      <c r="A71" s="545"/>
      <c r="B71" s="661" t="s">
        <v>181</v>
      </c>
      <c r="C71" s="672" t="e">
        <f>#REF!</f>
        <v>#REF!</v>
      </c>
      <c r="D71" s="672" t="e">
        <f>#REF!</f>
        <v>#REF!</v>
      </c>
      <c r="E71" s="672" t="e">
        <f>#REF!</f>
        <v>#REF!</v>
      </c>
      <c r="F71" s="672" t="e">
        <f>#REF!</f>
        <v>#REF!</v>
      </c>
      <c r="G71" s="666" t="e">
        <f>#REF!</f>
        <v>#REF!</v>
      </c>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6"/>
      <c r="AX71" s="266"/>
      <c r="AY71" s="266"/>
      <c r="AZ71" s="266"/>
      <c r="BA71" s="266"/>
      <c r="BB71" s="266"/>
      <c r="BC71" s="266"/>
      <c r="BD71" s="266"/>
      <c r="BE71" s="266"/>
      <c r="BF71" s="266"/>
      <c r="BG71" s="266"/>
      <c r="BH71" s="266"/>
      <c r="BI71" s="266"/>
      <c r="BJ71" s="333"/>
      <c r="BK71" s="266"/>
      <c r="BL71" s="266"/>
      <c r="BM71" s="266"/>
      <c r="BN71" s="266"/>
      <c r="BO71" s="266"/>
      <c r="BP71" s="266"/>
      <c r="BQ71" s="266"/>
      <c r="BR71" s="266"/>
      <c r="BS71" s="266"/>
      <c r="BT71" s="266"/>
      <c r="BU71" s="266"/>
      <c r="BV71" s="266"/>
      <c r="BW71" s="266"/>
      <c r="BX71" s="266"/>
      <c r="BY71" s="266"/>
      <c r="BZ71" s="266"/>
      <c r="CA71" s="266"/>
      <c r="CB71" s="266"/>
      <c r="CC71" s="266"/>
      <c r="CD71" s="266"/>
      <c r="CE71" s="266"/>
      <c r="CF71" s="266"/>
      <c r="CG71" s="266"/>
      <c r="CH71" s="266"/>
      <c r="CI71" s="266"/>
      <c r="CJ71" s="266"/>
      <c r="CK71" s="266"/>
      <c r="CL71" s="266"/>
      <c r="CM71" s="266"/>
      <c r="CN71" s="266"/>
      <c r="CO71" s="266"/>
      <c r="CP71" s="266"/>
      <c r="CQ71" s="266"/>
      <c r="CR71" s="266"/>
      <c r="CS71" s="266"/>
      <c r="CT71" s="266"/>
      <c r="CU71" s="266"/>
      <c r="CV71" s="266"/>
      <c r="CW71" s="266"/>
      <c r="CX71" s="266"/>
      <c r="CY71" s="266"/>
      <c r="CZ71" s="266"/>
      <c r="DA71" s="266"/>
      <c r="DB71" s="266"/>
      <c r="DC71" s="266"/>
      <c r="DD71" s="266"/>
      <c r="DE71" s="266"/>
      <c r="DF71" s="266"/>
      <c r="DG71" s="266"/>
      <c r="DH71" s="266"/>
      <c r="DI71" s="266"/>
      <c r="DJ71" s="266"/>
      <c r="DK71" s="266"/>
      <c r="DL71" s="266"/>
      <c r="DM71" s="266"/>
      <c r="DN71" s="266"/>
      <c r="DO71" s="266"/>
      <c r="DP71" s="266"/>
      <c r="DQ71" s="266"/>
      <c r="DR71" s="266"/>
      <c r="DS71" s="266"/>
      <c r="DT71" s="266"/>
      <c r="DU71" s="266"/>
      <c r="DV71" s="266"/>
      <c r="DW71" s="266"/>
      <c r="DX71" s="266"/>
      <c r="DY71" s="266"/>
      <c r="DZ71" s="266"/>
      <c r="EA71" s="266"/>
      <c r="EB71" s="266"/>
      <c r="EC71" s="266"/>
      <c r="ED71" s="266"/>
      <c r="EE71" s="266"/>
      <c r="EF71" s="266"/>
      <c r="EG71" s="266"/>
      <c r="EH71" s="266"/>
      <c r="EI71" s="266"/>
      <c r="EJ71" s="266"/>
      <c r="EK71" s="266"/>
      <c r="EL71" s="266"/>
      <c r="EM71" s="266"/>
      <c r="EN71" s="266"/>
      <c r="EO71" s="266"/>
      <c r="EP71" s="266"/>
      <c r="EQ71" s="266"/>
      <c r="ER71" s="266"/>
      <c r="ES71" s="266"/>
      <c r="ET71" s="266"/>
      <c r="EU71" s="266"/>
      <c r="EV71" s="266"/>
      <c r="EW71" s="266"/>
      <c r="EX71" s="266"/>
      <c r="EY71" s="266"/>
      <c r="EZ71" s="266"/>
      <c r="FA71" s="266"/>
      <c r="FB71" s="266"/>
      <c r="FC71" s="266"/>
      <c r="FD71" s="266"/>
      <c r="FE71" s="266"/>
      <c r="FF71" s="266"/>
      <c r="FG71" s="266"/>
      <c r="FH71" s="266"/>
      <c r="FI71" s="266"/>
      <c r="FJ71" s="266"/>
      <c r="FK71" s="266"/>
      <c r="FL71" s="266"/>
      <c r="FM71" s="266"/>
      <c r="FN71" s="266"/>
      <c r="FO71" s="266"/>
      <c r="FP71" s="266"/>
      <c r="FQ71" s="266"/>
      <c r="FR71" s="266"/>
      <c r="FS71" s="266"/>
      <c r="FT71" s="266"/>
      <c r="FU71" s="266"/>
      <c r="FV71" s="266"/>
      <c r="FW71" s="266"/>
      <c r="FX71" s="266"/>
      <c r="FY71" s="266"/>
      <c r="FZ71" s="266"/>
      <c r="GA71" s="266"/>
      <c r="GB71" s="266"/>
      <c r="GC71" s="266"/>
      <c r="GD71" s="266"/>
    </row>
    <row r="72" spans="1:187" s="272" customFormat="1" hidden="1">
      <c r="A72" s="545"/>
      <c r="B72" s="661" t="s">
        <v>229</v>
      </c>
      <c r="C72" s="672">
        <v>0</v>
      </c>
      <c r="D72" s="672">
        <v>0</v>
      </c>
      <c r="E72" s="672" t="e">
        <f>#REF!-'7. ייצור חשמל'!E143</f>
        <v>#REF!</v>
      </c>
      <c r="F72" s="672">
        <v>0</v>
      </c>
      <c r="G72" s="666">
        <v>0</v>
      </c>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6"/>
      <c r="BI72" s="266"/>
      <c r="BJ72" s="333"/>
      <c r="BK72" s="266"/>
      <c r="BL72" s="266"/>
      <c r="BM72" s="266"/>
      <c r="BN72" s="266"/>
      <c r="BO72" s="266"/>
      <c r="BP72" s="266"/>
      <c r="BQ72" s="266"/>
      <c r="BR72" s="266"/>
      <c r="BS72" s="266"/>
      <c r="BT72" s="266"/>
      <c r="BU72" s="266"/>
      <c r="BV72" s="266"/>
      <c r="BW72" s="266"/>
      <c r="BX72" s="266"/>
      <c r="BY72" s="266"/>
      <c r="BZ72" s="266"/>
      <c r="CA72" s="266"/>
      <c r="CB72" s="266"/>
      <c r="CC72" s="266"/>
      <c r="CD72" s="266"/>
      <c r="CE72" s="266"/>
      <c r="CF72" s="266"/>
      <c r="CG72" s="266"/>
      <c r="CH72" s="266"/>
      <c r="CI72" s="266"/>
      <c r="CJ72" s="266"/>
      <c r="CK72" s="266"/>
      <c r="CL72" s="266"/>
      <c r="CM72" s="266"/>
      <c r="CN72" s="266"/>
      <c r="CO72" s="266"/>
      <c r="CP72" s="266"/>
      <c r="CQ72" s="266"/>
      <c r="CR72" s="266"/>
      <c r="CS72" s="266"/>
      <c r="CT72" s="266"/>
      <c r="CU72" s="266"/>
      <c r="CV72" s="266"/>
      <c r="CW72" s="266"/>
      <c r="CX72" s="266"/>
      <c r="CY72" s="266"/>
      <c r="CZ72" s="266"/>
      <c r="DA72" s="266"/>
      <c r="DB72" s="266"/>
      <c r="DC72" s="266"/>
      <c r="DD72" s="266"/>
      <c r="DE72" s="266"/>
      <c r="DF72" s="266"/>
      <c r="DG72" s="266"/>
      <c r="DH72" s="266"/>
      <c r="DI72" s="266"/>
      <c r="DJ72" s="266"/>
      <c r="DK72" s="266"/>
      <c r="DL72" s="266"/>
      <c r="DM72" s="266"/>
      <c r="DN72" s="266"/>
      <c r="DO72" s="266"/>
      <c r="DP72" s="266"/>
      <c r="DQ72" s="266"/>
      <c r="DR72" s="266"/>
      <c r="DS72" s="266"/>
      <c r="DT72" s="266"/>
      <c r="DU72" s="266"/>
      <c r="DV72" s="266"/>
      <c r="DW72" s="266"/>
      <c r="DX72" s="266"/>
      <c r="DY72" s="266"/>
      <c r="DZ72" s="266"/>
      <c r="EA72" s="266"/>
      <c r="EB72" s="266"/>
      <c r="EC72" s="266"/>
      <c r="ED72" s="266"/>
      <c r="EE72" s="266"/>
      <c r="EF72" s="266"/>
      <c r="EG72" s="266"/>
      <c r="EH72" s="266"/>
      <c r="EI72" s="266"/>
      <c r="EJ72" s="266"/>
      <c r="EK72" s="266"/>
      <c r="EL72" s="266"/>
      <c r="EM72" s="266"/>
      <c r="EN72" s="266"/>
      <c r="EO72" s="266"/>
      <c r="EP72" s="266"/>
      <c r="EQ72" s="266"/>
      <c r="ER72" s="266"/>
      <c r="ES72" s="266"/>
      <c r="ET72" s="266"/>
      <c r="EU72" s="266"/>
      <c r="EV72" s="266"/>
      <c r="EW72" s="266"/>
      <c r="EX72" s="266"/>
      <c r="EY72" s="266"/>
      <c r="EZ72" s="266"/>
      <c r="FA72" s="266"/>
      <c r="FB72" s="266"/>
      <c r="FC72" s="266"/>
      <c r="FD72" s="266"/>
      <c r="FE72" s="266"/>
      <c r="FF72" s="266"/>
      <c r="FG72" s="266"/>
      <c r="FH72" s="266"/>
      <c r="FI72" s="266"/>
      <c r="FJ72" s="266"/>
      <c r="FK72" s="266"/>
      <c r="FL72" s="266"/>
      <c r="FM72" s="266"/>
      <c r="FN72" s="266"/>
      <c r="FO72" s="266"/>
      <c r="FP72" s="266"/>
      <c r="FQ72" s="266"/>
      <c r="FR72" s="266"/>
      <c r="FS72" s="266"/>
      <c r="FT72" s="266"/>
      <c r="FU72" s="266"/>
      <c r="FV72" s="266"/>
      <c r="FW72" s="266"/>
      <c r="FX72" s="266"/>
      <c r="FY72" s="266"/>
      <c r="FZ72" s="266"/>
      <c r="GA72" s="266"/>
      <c r="GB72" s="266"/>
      <c r="GC72" s="266"/>
      <c r="GD72" s="266"/>
    </row>
    <row r="73" spans="1:187" s="272" customFormat="1" ht="17.25" hidden="1" thickBot="1">
      <c r="A73" s="545"/>
      <c r="B73" s="682" t="s">
        <v>157</v>
      </c>
      <c r="C73" s="683" t="e">
        <f>SUM(C65:C72)</f>
        <v>#REF!</v>
      </c>
      <c r="D73" s="683" t="e">
        <f>SUM(D65:D72)</f>
        <v>#REF!</v>
      </c>
      <c r="E73" s="683" t="e">
        <f>SUM(E65:E72)</f>
        <v>#REF!</v>
      </c>
      <c r="F73" s="683" t="e">
        <f>SUM(F65:F72)</f>
        <v>#REF!</v>
      </c>
      <c r="G73" s="671" t="e">
        <f>SUM(G65:G72)</f>
        <v>#REF!</v>
      </c>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c r="AJ73" s="266"/>
      <c r="AK73" s="266"/>
      <c r="AL73" s="266"/>
      <c r="AM73" s="266"/>
      <c r="AN73" s="266"/>
      <c r="AO73" s="266"/>
      <c r="AP73" s="266"/>
      <c r="AQ73" s="266"/>
      <c r="AR73" s="266"/>
      <c r="AS73" s="266"/>
      <c r="AT73" s="266"/>
      <c r="AU73" s="266"/>
      <c r="AV73" s="266"/>
      <c r="AW73" s="266"/>
      <c r="AX73" s="266"/>
      <c r="AY73" s="266"/>
      <c r="AZ73" s="266"/>
      <c r="BA73" s="266"/>
      <c r="BB73" s="266"/>
      <c r="BC73" s="266"/>
      <c r="BD73" s="266"/>
      <c r="BE73" s="266"/>
      <c r="BF73" s="266"/>
      <c r="BG73" s="266"/>
      <c r="BH73" s="266"/>
      <c r="BI73" s="266"/>
      <c r="BJ73" s="333"/>
      <c r="BK73" s="266"/>
      <c r="BL73" s="266"/>
      <c r="BM73" s="266"/>
      <c r="BN73" s="266"/>
      <c r="BO73" s="266"/>
      <c r="BP73" s="266"/>
      <c r="BQ73" s="266"/>
      <c r="BR73" s="266"/>
      <c r="BS73" s="266"/>
      <c r="BT73" s="266"/>
      <c r="BU73" s="266"/>
      <c r="BV73" s="266"/>
      <c r="BW73" s="266"/>
      <c r="BX73" s="266"/>
      <c r="BY73" s="266"/>
      <c r="BZ73" s="266"/>
      <c r="CA73" s="266"/>
      <c r="CB73" s="266"/>
      <c r="CC73" s="266"/>
      <c r="CD73" s="266"/>
      <c r="CE73" s="266"/>
      <c r="CF73" s="266"/>
      <c r="CG73" s="266"/>
      <c r="CH73" s="266"/>
      <c r="CI73" s="266"/>
      <c r="CJ73" s="266"/>
      <c r="CK73" s="266"/>
      <c r="CL73" s="266"/>
      <c r="CM73" s="266"/>
      <c r="CN73" s="266"/>
      <c r="CO73" s="266"/>
      <c r="CP73" s="266"/>
      <c r="CQ73" s="266"/>
      <c r="CR73" s="266"/>
      <c r="CS73" s="266"/>
      <c r="CT73" s="266"/>
      <c r="CU73" s="266"/>
      <c r="CV73" s="266"/>
      <c r="CW73" s="266"/>
      <c r="CX73" s="266"/>
      <c r="CY73" s="266"/>
      <c r="CZ73" s="266"/>
      <c r="DA73" s="266"/>
      <c r="DB73" s="266"/>
      <c r="DC73" s="266"/>
      <c r="DD73" s="266"/>
      <c r="DE73" s="266"/>
      <c r="DF73" s="266"/>
      <c r="DG73" s="266"/>
      <c r="DH73" s="266"/>
      <c r="DI73" s="266"/>
      <c r="DJ73" s="266"/>
      <c r="DK73" s="266"/>
      <c r="DL73" s="266"/>
      <c r="DM73" s="266"/>
      <c r="DN73" s="266"/>
      <c r="DO73" s="266"/>
      <c r="DP73" s="266"/>
      <c r="DQ73" s="266"/>
      <c r="DR73" s="266"/>
      <c r="DS73" s="266"/>
      <c r="DT73" s="266"/>
      <c r="DU73" s="266"/>
      <c r="DV73" s="266"/>
      <c r="DW73" s="266"/>
      <c r="DX73" s="266"/>
      <c r="DY73" s="266"/>
      <c r="DZ73" s="266"/>
      <c r="EA73" s="266"/>
      <c r="EB73" s="266"/>
      <c r="EC73" s="266"/>
      <c r="ED73" s="266"/>
      <c r="EE73" s="266"/>
      <c r="EF73" s="266"/>
      <c r="EG73" s="266"/>
      <c r="EH73" s="266"/>
      <c r="EI73" s="266"/>
      <c r="EJ73" s="266"/>
      <c r="EK73" s="266"/>
      <c r="EL73" s="266"/>
      <c r="EM73" s="266"/>
      <c r="EN73" s="266"/>
      <c r="EO73" s="266"/>
      <c r="EP73" s="266"/>
      <c r="EQ73" s="266"/>
      <c r="ER73" s="266"/>
      <c r="ES73" s="266"/>
      <c r="ET73" s="266"/>
      <c r="EU73" s="266"/>
      <c r="EV73" s="266"/>
      <c r="EW73" s="266"/>
      <c r="EX73" s="266"/>
      <c r="EY73" s="266"/>
      <c r="EZ73" s="266"/>
      <c r="FA73" s="266"/>
      <c r="FB73" s="266"/>
      <c r="FC73" s="266"/>
      <c r="FD73" s="266"/>
      <c r="FE73" s="266"/>
      <c r="FF73" s="266"/>
      <c r="FG73" s="266"/>
      <c r="FH73" s="266"/>
      <c r="FI73" s="266"/>
      <c r="FJ73" s="266"/>
      <c r="FK73" s="266"/>
      <c r="FL73" s="266"/>
      <c r="FM73" s="266"/>
      <c r="FN73" s="266"/>
      <c r="FO73" s="266"/>
      <c r="FP73" s="266"/>
      <c r="FQ73" s="266"/>
      <c r="FR73" s="266"/>
      <c r="FS73" s="266"/>
      <c r="FT73" s="266"/>
      <c r="FU73" s="266"/>
      <c r="FV73" s="266"/>
      <c r="FW73" s="266"/>
      <c r="FX73" s="266"/>
      <c r="FY73" s="266"/>
      <c r="FZ73" s="266"/>
      <c r="GA73" s="266"/>
      <c r="GB73" s="266"/>
      <c r="GC73" s="266"/>
      <c r="GD73" s="266"/>
    </row>
    <row r="74" spans="1:187" s="272" customFormat="1" hidden="1">
      <c r="A74" s="545"/>
      <c r="B74" s="285"/>
      <c r="C74" s="285"/>
      <c r="D74" s="285"/>
      <c r="E74" s="285"/>
      <c r="F74" s="285"/>
      <c r="G74" s="285"/>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c r="AJ74" s="266"/>
      <c r="AK74" s="266"/>
      <c r="AL74" s="266"/>
      <c r="AM74" s="266"/>
      <c r="AN74" s="266"/>
      <c r="AO74" s="266"/>
      <c r="AP74" s="266"/>
      <c r="AQ74" s="266"/>
      <c r="AR74" s="266"/>
      <c r="AS74" s="266"/>
      <c r="AT74" s="266"/>
      <c r="AU74" s="266"/>
      <c r="AV74" s="266"/>
      <c r="AW74" s="266"/>
      <c r="AX74" s="266"/>
      <c r="AY74" s="266"/>
      <c r="AZ74" s="266"/>
      <c r="BA74" s="266"/>
      <c r="BB74" s="266"/>
      <c r="BC74" s="266"/>
      <c r="BD74" s="266"/>
      <c r="BE74" s="266"/>
      <c r="BF74" s="266"/>
      <c r="BG74" s="266"/>
      <c r="BH74" s="266"/>
      <c r="BI74" s="266"/>
      <c r="BJ74" s="333"/>
      <c r="BK74" s="266"/>
      <c r="BL74" s="266"/>
      <c r="BM74" s="266"/>
      <c r="BN74" s="266"/>
      <c r="BO74" s="266"/>
      <c r="BP74" s="266"/>
      <c r="BQ74" s="266"/>
      <c r="BR74" s="266"/>
      <c r="BS74" s="266"/>
      <c r="BT74" s="266"/>
      <c r="BU74" s="266"/>
      <c r="BV74" s="266"/>
      <c r="BW74" s="266"/>
      <c r="BX74" s="266"/>
      <c r="BY74" s="266"/>
      <c r="BZ74" s="266"/>
      <c r="CA74" s="266"/>
      <c r="CB74" s="266"/>
      <c r="CC74" s="266"/>
      <c r="CD74" s="266"/>
      <c r="CE74" s="266"/>
      <c r="CF74" s="266"/>
      <c r="CG74" s="266"/>
      <c r="CH74" s="266"/>
      <c r="CI74" s="266"/>
      <c r="CJ74" s="266"/>
      <c r="CK74" s="266"/>
      <c r="CL74" s="266"/>
      <c r="CM74" s="266"/>
      <c r="CN74" s="266"/>
      <c r="CO74" s="266"/>
      <c r="CP74" s="266"/>
      <c r="CQ74" s="266"/>
      <c r="CR74" s="266"/>
      <c r="CS74" s="266"/>
      <c r="CT74" s="266"/>
      <c r="CU74" s="266"/>
      <c r="CV74" s="266"/>
      <c r="CW74" s="266"/>
      <c r="CX74" s="266"/>
      <c r="CY74" s="266"/>
      <c r="CZ74" s="266"/>
      <c r="DA74" s="266"/>
      <c r="DB74" s="266"/>
      <c r="DC74" s="266"/>
      <c r="DD74" s="266"/>
      <c r="DE74" s="266"/>
      <c r="DF74" s="266"/>
      <c r="DG74" s="266"/>
      <c r="DH74" s="266"/>
      <c r="DI74" s="266"/>
      <c r="DJ74" s="266"/>
      <c r="DK74" s="266"/>
      <c r="DL74" s="266"/>
      <c r="DM74" s="266"/>
      <c r="DN74" s="266"/>
      <c r="DO74" s="266"/>
      <c r="DP74" s="266"/>
      <c r="DQ74" s="266"/>
      <c r="DR74" s="266"/>
      <c r="DS74" s="266"/>
      <c r="DT74" s="266"/>
      <c r="DU74" s="266"/>
      <c r="DV74" s="266"/>
      <c r="DW74" s="266"/>
      <c r="DX74" s="266"/>
      <c r="DY74" s="266"/>
      <c r="DZ74" s="266"/>
      <c r="EA74" s="266"/>
      <c r="EB74" s="266"/>
      <c r="EC74" s="266"/>
      <c r="ED74" s="266"/>
      <c r="EE74" s="266"/>
      <c r="EF74" s="266"/>
      <c r="EG74" s="266"/>
      <c r="EH74" s="266"/>
      <c r="EI74" s="266"/>
      <c r="EJ74" s="266"/>
      <c r="EK74" s="266"/>
      <c r="EL74" s="266"/>
      <c r="EM74" s="266"/>
      <c r="EN74" s="266"/>
      <c r="EO74" s="266"/>
      <c r="EP74" s="266"/>
      <c r="EQ74" s="266"/>
      <c r="ER74" s="266"/>
      <c r="ES74" s="266"/>
      <c r="ET74" s="266"/>
      <c r="EU74" s="266"/>
      <c r="EV74" s="266"/>
      <c r="EW74" s="266"/>
      <c r="EX74" s="266"/>
      <c r="EY74" s="266"/>
      <c r="EZ74" s="266"/>
      <c r="FA74" s="266"/>
      <c r="FB74" s="266"/>
      <c r="FC74" s="266"/>
      <c r="FD74" s="266"/>
      <c r="FE74" s="266"/>
      <c r="FF74" s="266"/>
      <c r="FG74" s="266"/>
      <c r="FH74" s="266"/>
      <c r="FI74" s="266"/>
      <c r="FJ74" s="266"/>
      <c r="FK74" s="266"/>
      <c r="FL74" s="266"/>
      <c r="FM74" s="266"/>
      <c r="FN74" s="266"/>
      <c r="FO74" s="266"/>
      <c r="FP74" s="266"/>
      <c r="FQ74" s="266"/>
      <c r="FR74" s="266"/>
      <c r="FS74" s="266"/>
      <c r="FT74" s="266"/>
      <c r="FU74" s="266"/>
      <c r="FV74" s="266"/>
      <c r="FW74" s="266"/>
      <c r="FX74" s="266"/>
      <c r="FY74" s="266"/>
      <c r="FZ74" s="266"/>
      <c r="GA74" s="266"/>
      <c r="GB74" s="266"/>
      <c r="GC74" s="266"/>
      <c r="GD74" s="266"/>
    </row>
    <row r="75" spans="1:187" ht="20.25" hidden="1" customHeight="1">
      <c r="A75" s="545" t="s">
        <v>2326</v>
      </c>
      <c r="B75" s="662" t="s">
        <v>238</v>
      </c>
    </row>
    <row r="76" spans="1:187" hidden="1">
      <c r="B76" s="453" t="s">
        <v>230</v>
      </c>
    </row>
    <row r="77" spans="1:187" ht="17.25" hidden="1" thickBot="1"/>
    <row r="78" spans="1:187" s="463" customFormat="1" ht="17.25" hidden="1" thickBot="1">
      <c r="A78" s="545"/>
      <c r="B78" s="673" t="s">
        <v>48</v>
      </c>
      <c r="C78" s="674" t="s">
        <v>178</v>
      </c>
      <c r="D78" s="684" t="s">
        <v>231</v>
      </c>
      <c r="E78" s="684" t="s">
        <v>244</v>
      </c>
      <c r="F78" s="675" t="s">
        <v>2144</v>
      </c>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66"/>
      <c r="AV78" s="266"/>
      <c r="AW78" s="266"/>
      <c r="AX78" s="266"/>
      <c r="AY78" s="266"/>
      <c r="AZ78" s="266"/>
      <c r="BA78" s="266"/>
      <c r="BB78" s="266"/>
      <c r="BC78" s="266"/>
      <c r="BD78" s="266"/>
      <c r="BE78" s="266"/>
      <c r="BF78" s="266"/>
      <c r="BG78" s="266"/>
      <c r="BH78" s="266"/>
      <c r="BI78" s="266"/>
      <c r="BJ78" s="266"/>
      <c r="BK78" s="333"/>
      <c r="BL78" s="266"/>
      <c r="BM78" s="266"/>
      <c r="BN78" s="266"/>
      <c r="BO78" s="266"/>
      <c r="BP78" s="266"/>
      <c r="BQ78" s="266"/>
      <c r="BR78" s="266"/>
      <c r="BS78" s="266"/>
      <c r="BT78" s="266"/>
      <c r="BU78" s="266"/>
      <c r="BV78" s="266"/>
      <c r="BW78" s="266"/>
      <c r="BX78" s="266"/>
      <c r="BY78" s="266"/>
      <c r="BZ78" s="266"/>
      <c r="CA78" s="266"/>
      <c r="CB78" s="266"/>
      <c r="CC78" s="266"/>
      <c r="CD78" s="266"/>
      <c r="CE78" s="266"/>
      <c r="CF78" s="266"/>
      <c r="CG78" s="266"/>
      <c r="CH78" s="266"/>
      <c r="CI78" s="266"/>
      <c r="CJ78" s="266"/>
      <c r="CK78" s="266"/>
      <c r="CL78" s="266"/>
      <c r="CM78" s="266"/>
      <c r="CN78" s="266"/>
      <c r="CO78" s="266"/>
      <c r="CP78" s="266"/>
      <c r="CQ78" s="266"/>
      <c r="CR78" s="266"/>
      <c r="CS78" s="266"/>
      <c r="CT78" s="266"/>
      <c r="CU78" s="266"/>
      <c r="CV78" s="266"/>
      <c r="CW78" s="266"/>
      <c r="CX78" s="266"/>
      <c r="CY78" s="266"/>
      <c r="CZ78" s="266"/>
      <c r="DA78" s="266"/>
      <c r="DB78" s="266"/>
      <c r="DC78" s="266"/>
      <c r="DD78" s="266"/>
      <c r="DE78" s="266"/>
      <c r="DF78" s="266"/>
      <c r="DG78" s="266"/>
      <c r="DH78" s="266"/>
      <c r="DI78" s="266"/>
      <c r="DJ78" s="266"/>
      <c r="DK78" s="266"/>
      <c r="DL78" s="266"/>
      <c r="DM78" s="266"/>
      <c r="DN78" s="266"/>
      <c r="DO78" s="266"/>
      <c r="DP78" s="266"/>
      <c r="DQ78" s="266"/>
      <c r="DR78" s="266"/>
      <c r="DS78" s="266"/>
      <c r="DT78" s="266"/>
      <c r="DU78" s="266"/>
      <c r="DV78" s="266"/>
      <c r="DW78" s="266"/>
      <c r="DX78" s="266"/>
      <c r="DY78" s="266"/>
      <c r="DZ78" s="266"/>
      <c r="EA78" s="266"/>
      <c r="EB78" s="266"/>
      <c r="EC78" s="266"/>
      <c r="ED78" s="266"/>
      <c r="EE78" s="266"/>
      <c r="EF78" s="266"/>
      <c r="EG78" s="266"/>
      <c r="EH78" s="266"/>
      <c r="EI78" s="266"/>
      <c r="EJ78" s="266"/>
      <c r="EK78" s="266"/>
      <c r="EL78" s="266"/>
      <c r="EM78" s="266"/>
      <c r="EN78" s="266"/>
      <c r="EO78" s="266"/>
      <c r="EP78" s="266"/>
      <c r="EQ78" s="266"/>
      <c r="ER78" s="266"/>
      <c r="ES78" s="266"/>
      <c r="ET78" s="266"/>
      <c r="EU78" s="266"/>
      <c r="EV78" s="266"/>
      <c r="EW78" s="266"/>
      <c r="EX78" s="266"/>
      <c r="EY78" s="266"/>
      <c r="EZ78" s="266"/>
      <c r="FA78" s="266"/>
      <c r="FB78" s="266"/>
      <c r="FC78" s="266"/>
      <c r="FD78" s="266"/>
      <c r="FE78" s="266"/>
      <c r="FF78" s="266"/>
      <c r="FG78" s="266"/>
      <c r="FH78" s="266"/>
      <c r="FI78" s="266"/>
      <c r="FJ78" s="266"/>
      <c r="FK78" s="266"/>
      <c r="FL78" s="266"/>
      <c r="FM78" s="266"/>
      <c r="FN78" s="266"/>
      <c r="FO78" s="266"/>
      <c r="FP78" s="266"/>
      <c r="FQ78" s="266"/>
      <c r="FR78" s="266"/>
      <c r="FS78" s="266"/>
      <c r="FT78" s="266"/>
      <c r="FU78" s="266"/>
      <c r="FV78" s="266"/>
      <c r="FW78" s="266"/>
      <c r="FX78" s="266"/>
      <c r="FY78" s="266"/>
      <c r="FZ78" s="266"/>
      <c r="GA78" s="266"/>
      <c r="GB78" s="266"/>
      <c r="GC78" s="266"/>
      <c r="GD78" s="266"/>
      <c r="GE78" s="266"/>
    </row>
    <row r="79" spans="1:187" hidden="1">
      <c r="B79" s="663" t="s">
        <v>42</v>
      </c>
      <c r="C79" s="664" t="s">
        <v>303</v>
      </c>
      <c r="D79" s="514"/>
      <c r="E79" s="668">
        <f>IF(OR(D79=0,D79=""),קבועים!$C$211,D79)</f>
        <v>20</v>
      </c>
      <c r="F79" s="685" t="e">
        <f>D79*C73</f>
        <v>#REF!</v>
      </c>
      <c r="BJ79" s="266"/>
      <c r="BK79" s="333"/>
    </row>
    <row r="80" spans="1:187" hidden="1">
      <c r="B80" s="663" t="s">
        <v>49</v>
      </c>
      <c r="C80" s="667" t="s">
        <v>311</v>
      </c>
      <c r="D80" s="665"/>
      <c r="E80" s="668">
        <f>IF(OR(D80=0,D80=""),קבועים!$C$212,D80)</f>
        <v>2.9</v>
      </c>
      <c r="F80" s="685" t="e">
        <f>D80*D73</f>
        <v>#REF!</v>
      </c>
      <c r="BJ80" s="266"/>
      <c r="BK80" s="333"/>
    </row>
    <row r="81" spans="1:63" hidden="1">
      <c r="B81" s="663" t="s">
        <v>40</v>
      </c>
      <c r="C81" s="667" t="s">
        <v>312</v>
      </c>
      <c r="D81" s="665"/>
      <c r="E81" s="668">
        <f>IF(OR(D81=0,D81=""),קבועים!$C$213,D81)</f>
        <v>0.47</v>
      </c>
      <c r="F81" s="685" t="e">
        <f>D81*E73</f>
        <v>#REF!</v>
      </c>
      <c r="BJ81" s="266"/>
      <c r="BK81" s="333"/>
    </row>
    <row r="82" spans="1:63" hidden="1">
      <c r="B82" s="663" t="s">
        <v>43</v>
      </c>
      <c r="C82" s="667" t="s">
        <v>313</v>
      </c>
      <c r="D82" s="665"/>
      <c r="E82" s="668">
        <f>IF(OR(D82=0,D82=""),קבועים!$C$214,D82)</f>
        <v>1.49156</v>
      </c>
      <c r="F82" s="685" t="e">
        <f>D82*F73</f>
        <v>#REF!</v>
      </c>
      <c r="BJ82" s="266"/>
      <c r="BK82" s="333"/>
    </row>
    <row r="83" spans="1:63" ht="17.25" hidden="1" thickBot="1">
      <c r="B83" s="676" t="s">
        <v>41</v>
      </c>
      <c r="C83" s="669" t="s">
        <v>313</v>
      </c>
      <c r="D83" s="686"/>
      <c r="E83" s="670">
        <f>IF(OR(D83=0,D83=""),קבועים!$C$215,D83)</f>
        <v>4.5672249999999996</v>
      </c>
      <c r="F83" s="687" t="e">
        <f>D83*G73</f>
        <v>#REF!</v>
      </c>
      <c r="BJ83" s="266"/>
      <c r="BK83" s="333"/>
    </row>
    <row r="84" spans="1:63" hidden="1"/>
    <row r="85" spans="1:63" hidden="1">
      <c r="A85" s="545" t="s">
        <v>2327</v>
      </c>
      <c r="B85" s="662" t="s">
        <v>234</v>
      </c>
      <c r="BJ85" s="266"/>
    </row>
    <row r="86" spans="1:63" ht="17.25" hidden="1" thickBot="1"/>
    <row r="87" spans="1:63" hidden="1">
      <c r="B87" s="688" t="s">
        <v>48</v>
      </c>
      <c r="C87" s="675" t="s">
        <v>235</v>
      </c>
    </row>
    <row r="88" spans="1:63" hidden="1">
      <c r="B88" s="661" t="s">
        <v>2344</v>
      </c>
      <c r="C88" s="666" t="e">
        <f>(#REF!*#REF!-C65*$E$79)+(#REF!*#REF!-D65*$E$80)+(#REF!*$E$18-E65*$E$81)+(#REF!*#REF!-F65*$E$82)+(#REF!*#REF!-G65*$E$83)</f>
        <v>#REF!</v>
      </c>
    </row>
    <row r="89" spans="1:63" hidden="1">
      <c r="B89" s="661" t="s">
        <v>179</v>
      </c>
      <c r="C89" s="666" t="e">
        <f>(#REF!*#REF!-C66*$E$79)+(#REF!*#REF!-D66*$E$80)+(#REF!*$E$18-E66*$E$81)+(#REF!*#REF!-F66*$E$82)+(#REF!*#REF!-G66*$E$83)</f>
        <v>#REF!</v>
      </c>
    </row>
    <row r="90" spans="1:63" hidden="1">
      <c r="B90" s="661" t="s">
        <v>2296</v>
      </c>
      <c r="C90" s="666" t="e">
        <f>(קבועים!#REF!*#REF!-C67*$E$79)+(קבועים!#REF!*#REF!-D67*$E$80)+(קבועים!#REF!*$E$18-E67*$E$81)+(קבועים!#REF!*#REF!-F67*$E$82)+(קבועים!#REF!*#REF!-G67*$E$83)</f>
        <v>#REF!</v>
      </c>
    </row>
    <row r="91" spans="1:63" hidden="1">
      <c r="B91" s="661" t="s">
        <v>180</v>
      </c>
      <c r="C91" s="666" t="e">
        <f>(#REF!*#REF!-C68*$E$79)+(#REF!*#REF!-D68*$E$80)+(#REF!*$E$18-E68*$E$81)+(#REF!*#REF!-F68*$E$82)+(#REF!*#REF!-G68*$E$83)</f>
        <v>#REF!</v>
      </c>
    </row>
    <row r="92" spans="1:63" hidden="1">
      <c r="B92" s="661" t="s">
        <v>2310</v>
      </c>
      <c r="C92" s="666" t="e">
        <f>(#REF!*#REF!-C69*$E$79)+(#REF!*#REF!-D69*$E$80)+(C13*$E$18-E69*$E$81)+(#REF!*#REF!-F69*$E$82)+(#REF!*#REF!-G69*$E$83)</f>
        <v>#REF!</v>
      </c>
    </row>
    <row r="93" spans="1:63" hidden="1">
      <c r="B93" s="661" t="s">
        <v>2311</v>
      </c>
      <c r="C93" s="666" t="e">
        <f>(#REF!*#REF!-C70*$E$79)+(#REF!*#REF!-D70*$E$80)+(#REF!*$E$18-E70*$E$81)+(#REF!*#REF!-F70*$E$82)+(#REF!*#REF!-G70*$E$83)</f>
        <v>#REF!</v>
      </c>
    </row>
    <row r="94" spans="1:63" hidden="1">
      <c r="B94" s="661" t="s">
        <v>181</v>
      </c>
      <c r="C94" s="666" t="e">
        <f>(#REF!*#REF!-C71*$E$79)+(#REF!*#REF!-D71*$E$80)+(#REF!*$E$18-E71*$E$81)+(#REF!*#REF!-F71*$E$82)+(#REF!*#REF!-G71*$E$83)</f>
        <v>#REF!</v>
      </c>
    </row>
    <row r="95" spans="1:63" hidden="1">
      <c r="B95" s="661" t="s">
        <v>229</v>
      </c>
      <c r="C95" s="666" t="e">
        <f>(#REF!*#REF!-C72*$E$79)+(#REF!*#REF!-D72*$E$80)+(#REF!*$E$18-E72*$E$81)+(#REF!*#REF!-F72*$E$82)+(#REF!*#REF!-G72*$E$83)</f>
        <v>#REF!</v>
      </c>
    </row>
    <row r="96" spans="1:63" ht="17.25" hidden="1" thickBot="1">
      <c r="B96" s="682" t="s">
        <v>157</v>
      </c>
      <c r="C96" s="671" t="e">
        <f>SUM(C88:C95)</f>
        <v>#REF!</v>
      </c>
    </row>
    <row r="97" spans="1:191" hidden="1"/>
    <row r="98" spans="1:191" ht="33" hidden="1">
      <c r="A98" s="548">
        <v>9.6999999999999993</v>
      </c>
      <c r="B98" s="487" t="s">
        <v>149</v>
      </c>
      <c r="C98" s="488"/>
      <c r="D98" s="489"/>
      <c r="E98" s="490"/>
      <c r="F98" s="488"/>
      <c r="G98" s="488"/>
      <c r="H98" s="488"/>
      <c r="I98" s="491"/>
      <c r="J98" s="491"/>
      <c r="K98" s="494"/>
      <c r="L98" s="494"/>
      <c r="M98" s="494"/>
      <c r="N98" s="494"/>
      <c r="O98" s="494"/>
      <c r="P98" s="494"/>
      <c r="Q98" s="494"/>
      <c r="R98" s="494"/>
      <c r="S98" s="494"/>
      <c r="T98" s="494"/>
      <c r="U98" s="494"/>
      <c r="V98" s="494"/>
      <c r="W98" s="494"/>
      <c r="X98" s="494"/>
      <c r="Y98" s="494"/>
      <c r="Z98" s="494"/>
      <c r="AA98" s="494"/>
      <c r="AB98" s="494"/>
      <c r="AC98" s="494"/>
      <c r="AD98" s="494"/>
      <c r="AE98" s="494"/>
      <c r="AF98" s="494"/>
      <c r="AG98" s="494"/>
      <c r="AH98" s="494"/>
      <c r="AI98" s="494"/>
      <c r="AJ98" s="494"/>
      <c r="AK98" s="494"/>
      <c r="AL98" s="494"/>
      <c r="AM98" s="494"/>
      <c r="AN98" s="494"/>
      <c r="AO98" s="494"/>
      <c r="AP98" s="494"/>
      <c r="AQ98" s="494"/>
      <c r="AR98" s="494"/>
      <c r="AS98" s="494"/>
      <c r="AT98" s="494"/>
      <c r="AU98" s="494"/>
      <c r="AV98" s="494"/>
      <c r="AW98" s="494"/>
      <c r="AX98" s="494"/>
      <c r="AY98" s="494"/>
      <c r="AZ98" s="494"/>
      <c r="BA98" s="494"/>
      <c r="BB98" s="494"/>
      <c r="BC98" s="494"/>
      <c r="BD98" s="494"/>
      <c r="BE98" s="494"/>
      <c r="BF98" s="494"/>
      <c r="BG98" s="494"/>
      <c r="BH98" s="494"/>
      <c r="BI98" s="494"/>
      <c r="BJ98" s="494"/>
      <c r="BK98" s="494"/>
      <c r="BL98" s="494"/>
      <c r="BM98" s="494"/>
      <c r="BN98" s="494"/>
      <c r="BO98" s="494"/>
      <c r="BP98" s="494"/>
      <c r="BQ98" s="494"/>
      <c r="BR98" s="494"/>
      <c r="BS98" s="494"/>
      <c r="BT98" s="494"/>
      <c r="BU98" s="494"/>
      <c r="BV98" s="494"/>
      <c r="BW98" s="494"/>
      <c r="BX98" s="494"/>
      <c r="BY98" s="494"/>
      <c r="BZ98" s="471"/>
      <c r="CA98" s="471"/>
      <c r="CB98" s="471"/>
      <c r="CC98" s="471"/>
      <c r="CD98" s="471"/>
      <c r="CE98" s="471"/>
      <c r="CF98" s="471"/>
      <c r="CG98" s="471"/>
      <c r="CH98" s="471"/>
      <c r="CI98" s="471"/>
      <c r="CJ98" s="471"/>
      <c r="CK98" s="471"/>
      <c r="CL98" s="471"/>
    </row>
    <row r="99" spans="1:191" s="272" customFormat="1" hidden="1">
      <c r="A99" s="545"/>
      <c r="B99" s="785"/>
      <c r="C99" s="785"/>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66"/>
      <c r="AV99" s="266"/>
      <c r="AW99" s="266"/>
      <c r="AX99" s="266"/>
      <c r="AY99" s="266"/>
      <c r="AZ99" s="266"/>
      <c r="BA99" s="266"/>
      <c r="BB99" s="266"/>
      <c r="BC99" s="266"/>
      <c r="BD99" s="266"/>
      <c r="BE99" s="266"/>
      <c r="BF99" s="266"/>
      <c r="BG99" s="266"/>
      <c r="BH99" s="266"/>
      <c r="BI99" s="266"/>
      <c r="BJ99" s="266"/>
      <c r="BK99" s="266"/>
      <c r="BL99" s="266"/>
      <c r="BM99" s="266"/>
      <c r="BN99" s="266"/>
      <c r="BO99" s="333"/>
      <c r="BP99" s="266"/>
      <c r="BQ99" s="266"/>
      <c r="BR99" s="266"/>
      <c r="BS99" s="266"/>
      <c r="BT99" s="266"/>
      <c r="BU99" s="266"/>
      <c r="BV99" s="266"/>
      <c r="BW99" s="266"/>
      <c r="BX99" s="266"/>
      <c r="BY99" s="266"/>
      <c r="BZ99" s="266"/>
      <c r="CA99" s="266"/>
      <c r="CB99" s="266"/>
      <c r="CC99" s="266"/>
      <c r="CD99" s="266"/>
      <c r="CE99" s="266"/>
      <c r="CF99" s="266"/>
      <c r="CG99" s="266"/>
      <c r="CH99" s="266"/>
      <c r="CI99" s="266"/>
      <c r="CJ99" s="266"/>
      <c r="CK99" s="266"/>
      <c r="CL99" s="266"/>
      <c r="CM99" s="266"/>
      <c r="CN99" s="266"/>
      <c r="CO99" s="266"/>
      <c r="CP99" s="266"/>
      <c r="CQ99" s="266"/>
      <c r="CR99" s="266"/>
      <c r="CS99" s="266"/>
      <c r="CT99" s="266"/>
      <c r="CU99" s="266"/>
      <c r="CV99" s="266"/>
      <c r="CW99" s="266"/>
      <c r="CX99" s="266"/>
      <c r="CY99" s="266"/>
      <c r="CZ99" s="266"/>
      <c r="DA99" s="266"/>
      <c r="DB99" s="266"/>
      <c r="DC99" s="266"/>
      <c r="DD99" s="266"/>
      <c r="DE99" s="266"/>
      <c r="DF99" s="266"/>
      <c r="DG99" s="266"/>
      <c r="DH99" s="266"/>
      <c r="DI99" s="266"/>
      <c r="DJ99" s="266"/>
      <c r="DK99" s="266"/>
      <c r="DL99" s="266"/>
      <c r="DM99" s="266"/>
      <c r="DN99" s="266"/>
      <c r="DO99" s="266"/>
      <c r="DP99" s="266"/>
      <c r="DQ99" s="266"/>
      <c r="DR99" s="266"/>
      <c r="DS99" s="266"/>
      <c r="DT99" s="266"/>
      <c r="DU99" s="266"/>
      <c r="DV99" s="266"/>
      <c r="DW99" s="266"/>
      <c r="DX99" s="266"/>
      <c r="DY99" s="266"/>
      <c r="DZ99" s="266"/>
      <c r="EA99" s="266"/>
      <c r="EB99" s="266"/>
      <c r="EC99" s="266"/>
      <c r="ED99" s="266"/>
      <c r="EE99" s="266"/>
      <c r="EF99" s="266"/>
      <c r="EG99" s="266"/>
      <c r="EH99" s="266"/>
      <c r="EI99" s="266"/>
      <c r="EJ99" s="266"/>
      <c r="EK99" s="266"/>
      <c r="EL99" s="266"/>
      <c r="EM99" s="266"/>
      <c r="EN99" s="266"/>
      <c r="EO99" s="266"/>
      <c r="EP99" s="266"/>
      <c r="EQ99" s="266"/>
      <c r="ER99" s="266"/>
      <c r="ES99" s="266"/>
      <c r="ET99" s="266"/>
      <c r="EU99" s="266"/>
      <c r="EV99" s="266"/>
      <c r="EW99" s="266"/>
      <c r="EX99" s="266"/>
      <c r="EY99" s="266"/>
      <c r="EZ99" s="266"/>
      <c r="FA99" s="266"/>
      <c r="FB99" s="266"/>
      <c r="FC99" s="266"/>
      <c r="FD99" s="266"/>
      <c r="FE99" s="266"/>
      <c r="FF99" s="266"/>
      <c r="FG99" s="266"/>
      <c r="FH99" s="266"/>
      <c r="FI99" s="266"/>
      <c r="FJ99" s="266"/>
      <c r="FK99" s="266"/>
      <c r="FL99" s="266"/>
      <c r="FM99" s="266"/>
      <c r="FN99" s="266"/>
      <c r="FO99" s="266"/>
      <c r="FP99" s="266"/>
      <c r="FQ99" s="266"/>
      <c r="FR99" s="266"/>
      <c r="FS99" s="266"/>
      <c r="FT99" s="266"/>
      <c r="FU99" s="266"/>
      <c r="FV99" s="266"/>
      <c r="FW99" s="266"/>
      <c r="FX99" s="266"/>
      <c r="FY99" s="266"/>
      <c r="FZ99" s="266"/>
      <c r="GA99" s="266"/>
      <c r="GB99" s="266"/>
      <c r="GC99" s="266"/>
      <c r="GD99" s="266"/>
      <c r="GE99" s="266"/>
      <c r="GF99" s="266"/>
      <c r="GG99" s="266"/>
      <c r="GH99" s="266"/>
      <c r="GI99" s="266"/>
    </row>
    <row r="100" spans="1:191" s="272" customFormat="1" ht="33" hidden="1">
      <c r="A100" s="545"/>
      <c r="B100" s="451" t="s">
        <v>163</v>
      </c>
      <c r="C100" s="470"/>
      <c r="D100" s="266"/>
      <c r="E100" s="266"/>
      <c r="F100" s="266"/>
      <c r="G100" s="266"/>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6"/>
      <c r="AX100" s="266"/>
      <c r="AY100" s="266"/>
      <c r="AZ100" s="266"/>
      <c r="BA100" s="266"/>
      <c r="BB100" s="266"/>
      <c r="BC100" s="266"/>
      <c r="BD100" s="266"/>
      <c r="BE100" s="266"/>
      <c r="BF100" s="266"/>
      <c r="BG100" s="266"/>
      <c r="BH100" s="266"/>
      <c r="BI100" s="266"/>
      <c r="BJ100" s="266"/>
      <c r="BK100" s="266"/>
      <c r="BL100" s="266"/>
      <c r="BM100" s="266"/>
      <c r="BN100" s="266"/>
      <c r="BO100" s="333"/>
      <c r="BP100" s="266"/>
      <c r="BQ100" s="266"/>
      <c r="BR100" s="266"/>
      <c r="BS100" s="266"/>
      <c r="BT100" s="266"/>
      <c r="BU100" s="266"/>
      <c r="BV100" s="266"/>
      <c r="BW100" s="266"/>
      <c r="BX100" s="266"/>
      <c r="BY100" s="266"/>
      <c r="BZ100" s="266"/>
      <c r="CA100" s="266"/>
      <c r="CB100" s="266"/>
      <c r="CC100" s="266"/>
      <c r="CD100" s="266"/>
      <c r="CE100" s="266"/>
      <c r="CF100" s="266"/>
      <c r="CG100" s="266"/>
      <c r="CH100" s="266"/>
      <c r="CI100" s="266"/>
      <c r="CJ100" s="266"/>
      <c r="CK100" s="266"/>
      <c r="CL100" s="266"/>
      <c r="CM100" s="266"/>
      <c r="CN100" s="266"/>
      <c r="CO100" s="266"/>
      <c r="CP100" s="266"/>
      <c r="CQ100" s="266"/>
      <c r="CR100" s="266"/>
      <c r="CS100" s="266"/>
      <c r="CT100" s="266"/>
      <c r="CU100" s="266"/>
      <c r="CV100" s="266"/>
      <c r="CW100" s="266"/>
      <c r="CX100" s="266"/>
      <c r="CY100" s="266"/>
      <c r="CZ100" s="266"/>
      <c r="DA100" s="266"/>
      <c r="DB100" s="266"/>
      <c r="DC100" s="266"/>
      <c r="DD100" s="266"/>
      <c r="DE100" s="266"/>
      <c r="DF100" s="266"/>
      <c r="DG100" s="266"/>
      <c r="DH100" s="266"/>
      <c r="DI100" s="266"/>
      <c r="DJ100" s="266"/>
      <c r="DK100" s="266"/>
      <c r="DL100" s="266"/>
      <c r="DM100" s="266"/>
      <c r="DN100" s="266"/>
      <c r="DO100" s="266"/>
      <c r="DP100" s="266"/>
      <c r="DQ100" s="266"/>
      <c r="DR100" s="266"/>
      <c r="DS100" s="266"/>
      <c r="DT100" s="266"/>
      <c r="DU100" s="266"/>
      <c r="DV100" s="266"/>
      <c r="DW100" s="266"/>
      <c r="DX100" s="266"/>
      <c r="DY100" s="266"/>
      <c r="DZ100" s="266"/>
      <c r="EA100" s="266"/>
      <c r="EB100" s="266"/>
      <c r="EC100" s="266"/>
      <c r="ED100" s="266"/>
      <c r="EE100" s="266"/>
      <c r="EF100" s="266"/>
      <c r="EG100" s="266"/>
      <c r="EH100" s="266"/>
      <c r="EI100" s="266"/>
      <c r="EJ100" s="266"/>
      <c r="EK100" s="266"/>
      <c r="EL100" s="266"/>
      <c r="EM100" s="266"/>
      <c r="EN100" s="266"/>
      <c r="EO100" s="266"/>
      <c r="EP100" s="266"/>
      <c r="EQ100" s="266"/>
      <c r="ER100" s="266"/>
      <c r="ES100" s="266"/>
      <c r="ET100" s="266"/>
      <c r="EU100" s="266"/>
      <c r="EV100" s="266"/>
      <c r="EW100" s="266"/>
      <c r="EX100" s="266"/>
      <c r="EY100" s="266"/>
      <c r="EZ100" s="266"/>
      <c r="FA100" s="266"/>
      <c r="FB100" s="266"/>
      <c r="FC100" s="266"/>
      <c r="FD100" s="266"/>
      <c r="FE100" s="266"/>
      <c r="FF100" s="266"/>
      <c r="FG100" s="266"/>
      <c r="FH100" s="266"/>
      <c r="FI100" s="266"/>
      <c r="FJ100" s="266"/>
      <c r="FK100" s="266"/>
      <c r="FL100" s="266"/>
      <c r="FM100" s="266"/>
      <c r="FN100" s="266"/>
      <c r="FO100" s="266"/>
      <c r="FP100" s="266"/>
      <c r="FQ100" s="266"/>
      <c r="FR100" s="266"/>
      <c r="FS100" s="266"/>
      <c r="FT100" s="266"/>
      <c r="FU100" s="266"/>
      <c r="FV100" s="266"/>
      <c r="FW100" s="266"/>
      <c r="FX100" s="266"/>
      <c r="FY100" s="266"/>
      <c r="FZ100" s="266"/>
      <c r="GA100" s="266"/>
      <c r="GB100" s="266"/>
      <c r="GC100" s="266"/>
      <c r="GD100" s="266"/>
      <c r="GE100" s="266"/>
      <c r="GF100" s="266"/>
      <c r="GG100" s="266"/>
      <c r="GH100" s="266"/>
      <c r="GI100" s="266"/>
    </row>
    <row r="101" spans="1:191" hidden="1"/>
    <row r="102" spans="1:191" hidden="1">
      <c r="A102" s="545" t="s">
        <v>2328</v>
      </c>
      <c r="B102" s="662" t="s">
        <v>254</v>
      </c>
      <c r="BJ102" s="266"/>
    </row>
    <row r="103" spans="1:191" s="272" customFormat="1" ht="17.25" hidden="1" thickBot="1">
      <c r="A103" s="545"/>
      <c r="B103" s="266"/>
      <c r="C103" s="266"/>
      <c r="D103" s="266"/>
      <c r="E103" s="266"/>
      <c r="F103" s="266"/>
      <c r="G103" s="266"/>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66"/>
      <c r="AV103" s="266"/>
      <c r="AW103" s="266"/>
      <c r="AX103" s="266"/>
      <c r="AY103" s="266"/>
      <c r="AZ103" s="266"/>
      <c r="BA103" s="266"/>
      <c r="BB103" s="266"/>
      <c r="BC103" s="266"/>
      <c r="BD103" s="266"/>
      <c r="BE103" s="266"/>
      <c r="BF103" s="266"/>
      <c r="BG103" s="266"/>
      <c r="BH103" s="266"/>
      <c r="BI103" s="266"/>
      <c r="BJ103" s="333"/>
      <c r="BK103" s="266"/>
      <c r="BL103" s="266"/>
      <c r="BM103" s="266"/>
      <c r="BN103" s="266"/>
      <c r="BO103" s="266"/>
      <c r="BP103" s="266"/>
      <c r="BQ103" s="266"/>
      <c r="BR103" s="266"/>
      <c r="BS103" s="266"/>
      <c r="BT103" s="266"/>
      <c r="BU103" s="266"/>
      <c r="BV103" s="266"/>
      <c r="BW103" s="266"/>
      <c r="BX103" s="266"/>
      <c r="BY103" s="266"/>
      <c r="BZ103" s="266"/>
      <c r="CA103" s="266"/>
      <c r="CB103" s="266"/>
      <c r="CC103" s="266"/>
      <c r="CD103" s="266"/>
      <c r="CE103" s="266"/>
      <c r="CF103" s="266"/>
      <c r="CG103" s="266"/>
      <c r="CH103" s="266"/>
      <c r="CI103" s="266"/>
      <c r="CJ103" s="266"/>
      <c r="CK103" s="266"/>
      <c r="CL103" s="266"/>
      <c r="CM103" s="266"/>
      <c r="CN103" s="266"/>
      <c r="CO103" s="266"/>
      <c r="CP103" s="266"/>
      <c r="CQ103" s="266"/>
      <c r="CR103" s="266"/>
      <c r="CS103" s="266"/>
      <c r="CT103" s="266"/>
      <c r="CU103" s="266"/>
      <c r="CV103" s="266"/>
      <c r="CW103" s="266"/>
      <c r="CX103" s="266"/>
      <c r="CY103" s="266"/>
      <c r="CZ103" s="266"/>
      <c r="DA103" s="266"/>
      <c r="DB103" s="266"/>
      <c r="DC103" s="266"/>
      <c r="DD103" s="266"/>
      <c r="DE103" s="266"/>
      <c r="DF103" s="266"/>
      <c r="DG103" s="266"/>
      <c r="DH103" s="266"/>
      <c r="DI103" s="266"/>
      <c r="DJ103" s="266"/>
      <c r="DK103" s="266"/>
      <c r="DL103" s="266"/>
      <c r="DM103" s="266"/>
      <c r="DN103" s="266"/>
      <c r="DO103" s="266"/>
      <c r="DP103" s="266"/>
      <c r="DQ103" s="266"/>
      <c r="DR103" s="266"/>
      <c r="DS103" s="266"/>
      <c r="DT103" s="266"/>
      <c r="DU103" s="266"/>
      <c r="DV103" s="266"/>
      <c r="DW103" s="266"/>
      <c r="DX103" s="266"/>
      <c r="DY103" s="266"/>
      <c r="DZ103" s="266"/>
      <c r="EA103" s="266"/>
      <c r="EB103" s="266"/>
      <c r="EC103" s="266"/>
      <c r="ED103" s="266"/>
      <c r="EE103" s="266"/>
      <c r="EF103" s="266"/>
      <c r="EG103" s="266"/>
      <c r="EH103" s="266"/>
      <c r="EI103" s="266"/>
      <c r="EJ103" s="266"/>
      <c r="EK103" s="266"/>
      <c r="EL103" s="266"/>
      <c r="EM103" s="266"/>
      <c r="EN103" s="266"/>
      <c r="EO103" s="266"/>
      <c r="EP103" s="266"/>
      <c r="EQ103" s="266"/>
      <c r="ER103" s="266"/>
      <c r="ES103" s="266"/>
      <c r="ET103" s="266"/>
      <c r="EU103" s="266"/>
      <c r="EV103" s="266"/>
      <c r="EW103" s="266"/>
      <c r="EX103" s="266"/>
      <c r="EY103" s="266"/>
      <c r="EZ103" s="266"/>
      <c r="FA103" s="266"/>
      <c r="FB103" s="266"/>
      <c r="FC103" s="266"/>
      <c r="FD103" s="266"/>
      <c r="FE103" s="266"/>
      <c r="FF103" s="266"/>
      <c r="FG103" s="266"/>
      <c r="FH103" s="266"/>
      <c r="FI103" s="266"/>
      <c r="FJ103" s="266"/>
      <c r="FK103" s="266"/>
      <c r="FL103" s="266"/>
      <c r="FM103" s="266"/>
      <c r="FN103" s="266"/>
      <c r="FO103" s="266"/>
      <c r="FP103" s="266"/>
      <c r="FQ103" s="266"/>
      <c r="FR103" s="266"/>
      <c r="FS103" s="266"/>
      <c r="FT103" s="266"/>
      <c r="FU103" s="266"/>
      <c r="FV103" s="266"/>
      <c r="FW103" s="266"/>
      <c r="FX103" s="266"/>
      <c r="FY103" s="266"/>
      <c r="FZ103" s="266"/>
      <c r="GA103" s="266"/>
      <c r="GB103" s="266"/>
      <c r="GC103" s="266"/>
      <c r="GD103" s="266"/>
    </row>
    <row r="104" spans="1:191" hidden="1">
      <c r="B104" s="673" t="s">
        <v>48</v>
      </c>
      <c r="C104" s="677" t="s">
        <v>42</v>
      </c>
      <c r="D104" s="677" t="s">
        <v>49</v>
      </c>
      <c r="E104" s="677" t="s">
        <v>40</v>
      </c>
      <c r="F104" s="677" t="s">
        <v>43</v>
      </c>
      <c r="G104" s="678" t="s">
        <v>41</v>
      </c>
      <c r="BJ104" s="266"/>
    </row>
    <row r="105" spans="1:191" s="272" customFormat="1" hidden="1">
      <c r="A105" s="545"/>
      <c r="B105" s="679" t="s">
        <v>178</v>
      </c>
      <c r="C105" s="680" t="s">
        <v>47</v>
      </c>
      <c r="D105" s="680" t="s">
        <v>45</v>
      </c>
      <c r="E105" s="680" t="s">
        <v>46</v>
      </c>
      <c r="F105" s="680" t="s">
        <v>44</v>
      </c>
      <c r="G105" s="681" t="s">
        <v>44</v>
      </c>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333"/>
      <c r="BK105" s="266"/>
      <c r="BL105" s="266"/>
      <c r="BM105" s="266"/>
      <c r="BN105" s="266"/>
      <c r="BO105" s="266"/>
      <c r="BP105" s="266"/>
      <c r="BQ105" s="266"/>
      <c r="BR105" s="266"/>
      <c r="BS105" s="266"/>
      <c r="BT105" s="266"/>
      <c r="BU105" s="266"/>
      <c r="BV105" s="266"/>
      <c r="BW105" s="266"/>
      <c r="BX105" s="266"/>
      <c r="BY105" s="266"/>
      <c r="BZ105" s="266"/>
      <c r="CA105" s="266"/>
      <c r="CB105" s="266"/>
      <c r="CC105" s="266"/>
      <c r="CD105" s="266"/>
      <c r="CE105" s="266"/>
      <c r="CF105" s="266"/>
      <c r="CG105" s="266"/>
      <c r="CH105" s="266"/>
      <c r="CI105" s="266"/>
      <c r="CJ105" s="266"/>
      <c r="CK105" s="266"/>
      <c r="CL105" s="266"/>
      <c r="CM105" s="266"/>
      <c r="CN105" s="266"/>
      <c r="CO105" s="266"/>
      <c r="CP105" s="266"/>
      <c r="CQ105" s="266"/>
      <c r="CR105" s="266"/>
      <c r="CS105" s="266"/>
      <c r="CT105" s="266"/>
      <c r="CU105" s="266"/>
      <c r="CV105" s="266"/>
      <c r="CW105" s="266"/>
      <c r="CX105" s="266"/>
      <c r="CY105" s="266"/>
      <c r="CZ105" s="266"/>
      <c r="DA105" s="266"/>
      <c r="DB105" s="266"/>
      <c r="DC105" s="266"/>
      <c r="DD105" s="266"/>
      <c r="DE105" s="266"/>
      <c r="DF105" s="266"/>
      <c r="DG105" s="266"/>
      <c r="DH105" s="266"/>
      <c r="DI105" s="266"/>
      <c r="DJ105" s="266"/>
      <c r="DK105" s="266"/>
      <c r="DL105" s="266"/>
      <c r="DM105" s="266"/>
      <c r="DN105" s="266"/>
      <c r="DO105" s="266"/>
      <c r="DP105" s="266"/>
      <c r="DQ105" s="266"/>
      <c r="DR105" s="266"/>
      <c r="DS105" s="266"/>
      <c r="DT105" s="266"/>
      <c r="DU105" s="266"/>
      <c r="DV105" s="266"/>
      <c r="DW105" s="266"/>
      <c r="DX105" s="266"/>
      <c r="DY105" s="266"/>
      <c r="DZ105" s="266"/>
      <c r="EA105" s="266"/>
      <c r="EB105" s="266"/>
      <c r="EC105" s="266"/>
      <c r="ED105" s="266"/>
      <c r="EE105" s="266"/>
      <c r="EF105" s="266"/>
      <c r="EG105" s="266"/>
      <c r="EH105" s="266"/>
      <c r="EI105" s="266"/>
      <c r="EJ105" s="266"/>
      <c r="EK105" s="266"/>
      <c r="EL105" s="266"/>
      <c r="EM105" s="266"/>
      <c r="EN105" s="266"/>
      <c r="EO105" s="266"/>
      <c r="EP105" s="266"/>
      <c r="EQ105" s="266"/>
      <c r="ER105" s="266"/>
      <c r="ES105" s="266"/>
      <c r="ET105" s="266"/>
      <c r="EU105" s="266"/>
      <c r="EV105" s="266"/>
      <c r="EW105" s="266"/>
      <c r="EX105" s="266"/>
      <c r="EY105" s="266"/>
      <c r="EZ105" s="266"/>
      <c r="FA105" s="266"/>
      <c r="FB105" s="266"/>
      <c r="FC105" s="266"/>
      <c r="FD105" s="266"/>
      <c r="FE105" s="266"/>
      <c r="FF105" s="266"/>
      <c r="FG105" s="266"/>
      <c r="FH105" s="266"/>
      <c r="FI105" s="266"/>
      <c r="FJ105" s="266"/>
      <c r="FK105" s="266"/>
      <c r="FL105" s="266"/>
      <c r="FM105" s="266"/>
      <c r="FN105" s="266"/>
      <c r="FO105" s="266"/>
      <c r="FP105" s="266"/>
      <c r="FQ105" s="266"/>
      <c r="FR105" s="266"/>
      <c r="FS105" s="266"/>
      <c r="FT105" s="266"/>
      <c r="FU105" s="266"/>
      <c r="FV105" s="266"/>
      <c r="FW105" s="266"/>
      <c r="FX105" s="266"/>
      <c r="FY105" s="266"/>
      <c r="FZ105" s="266"/>
      <c r="GA105" s="266"/>
      <c r="GB105" s="266"/>
      <c r="GC105" s="266"/>
      <c r="GD105" s="266"/>
    </row>
    <row r="106" spans="1:191" hidden="1">
      <c r="B106" s="661" t="s">
        <v>2344</v>
      </c>
      <c r="C106" s="672">
        <v>0</v>
      </c>
      <c r="D106" s="672">
        <v>0</v>
      </c>
      <c r="E106" s="672" t="e">
        <f>#REF!</f>
        <v>#REF!</v>
      </c>
      <c r="F106" s="672">
        <v>0</v>
      </c>
      <c r="G106" s="666">
        <v>0</v>
      </c>
    </row>
    <row r="107" spans="1:191" s="272" customFormat="1" hidden="1">
      <c r="A107" s="545"/>
      <c r="B107" s="661" t="s">
        <v>179</v>
      </c>
      <c r="C107" s="672">
        <v>0</v>
      </c>
      <c r="D107" s="672">
        <v>0</v>
      </c>
      <c r="E107" s="672" t="e">
        <f>#REF!</f>
        <v>#REF!</v>
      </c>
      <c r="F107" s="672">
        <v>0</v>
      </c>
      <c r="G107" s="666">
        <v>0</v>
      </c>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6"/>
      <c r="BC107" s="266"/>
      <c r="BD107" s="266"/>
      <c r="BE107" s="266"/>
      <c r="BF107" s="266"/>
      <c r="BG107" s="266"/>
      <c r="BH107" s="266"/>
      <c r="BI107" s="266"/>
      <c r="BJ107" s="333"/>
      <c r="BK107" s="266"/>
      <c r="BL107" s="266"/>
      <c r="BM107" s="266"/>
      <c r="BN107" s="266"/>
      <c r="BO107" s="266"/>
      <c r="BP107" s="266"/>
      <c r="BQ107" s="266"/>
      <c r="BR107" s="266"/>
      <c r="BS107" s="266"/>
      <c r="BT107" s="266"/>
      <c r="BU107" s="266"/>
      <c r="BV107" s="266"/>
      <c r="BW107" s="266"/>
      <c r="BX107" s="266"/>
      <c r="BY107" s="266"/>
      <c r="BZ107" s="266"/>
      <c r="CA107" s="266"/>
      <c r="CB107" s="266"/>
      <c r="CC107" s="266"/>
      <c r="CD107" s="266"/>
      <c r="CE107" s="266"/>
      <c r="CF107" s="266"/>
      <c r="CG107" s="266"/>
      <c r="CH107" s="266"/>
      <c r="CI107" s="266"/>
      <c r="CJ107" s="266"/>
      <c r="CK107" s="266"/>
      <c r="CL107" s="266"/>
      <c r="CM107" s="266"/>
      <c r="CN107" s="266"/>
      <c r="CO107" s="266"/>
      <c r="CP107" s="266"/>
      <c r="CQ107" s="266"/>
      <c r="CR107" s="266"/>
      <c r="CS107" s="266"/>
      <c r="CT107" s="266"/>
      <c r="CU107" s="266"/>
      <c r="CV107" s="266"/>
      <c r="CW107" s="266"/>
      <c r="CX107" s="266"/>
      <c r="CY107" s="266"/>
      <c r="CZ107" s="266"/>
      <c r="DA107" s="266"/>
      <c r="DB107" s="266"/>
      <c r="DC107" s="266"/>
      <c r="DD107" s="266"/>
      <c r="DE107" s="266"/>
      <c r="DF107" s="266"/>
      <c r="DG107" s="266"/>
      <c r="DH107" s="266"/>
      <c r="DI107" s="266"/>
      <c r="DJ107" s="266"/>
      <c r="DK107" s="266"/>
      <c r="DL107" s="266"/>
      <c r="DM107" s="266"/>
      <c r="DN107" s="266"/>
      <c r="DO107" s="266"/>
      <c r="DP107" s="266"/>
      <c r="DQ107" s="266"/>
      <c r="DR107" s="266"/>
      <c r="DS107" s="266"/>
      <c r="DT107" s="266"/>
      <c r="DU107" s="266"/>
      <c r="DV107" s="266"/>
      <c r="DW107" s="266"/>
      <c r="DX107" s="266"/>
      <c r="DY107" s="266"/>
      <c r="DZ107" s="266"/>
      <c r="EA107" s="266"/>
      <c r="EB107" s="266"/>
      <c r="EC107" s="266"/>
      <c r="ED107" s="266"/>
      <c r="EE107" s="266"/>
      <c r="EF107" s="266"/>
      <c r="EG107" s="266"/>
      <c r="EH107" s="266"/>
      <c r="EI107" s="266"/>
      <c r="EJ107" s="266"/>
      <c r="EK107" s="266"/>
      <c r="EL107" s="266"/>
      <c r="EM107" s="266"/>
      <c r="EN107" s="266"/>
      <c r="EO107" s="266"/>
      <c r="EP107" s="266"/>
      <c r="EQ107" s="266"/>
      <c r="ER107" s="266"/>
      <c r="ES107" s="266"/>
      <c r="ET107" s="266"/>
      <c r="EU107" s="266"/>
      <c r="EV107" s="266"/>
      <c r="EW107" s="266"/>
      <c r="EX107" s="266"/>
      <c r="EY107" s="266"/>
      <c r="EZ107" s="266"/>
      <c r="FA107" s="266"/>
      <c r="FB107" s="266"/>
      <c r="FC107" s="266"/>
      <c r="FD107" s="266"/>
      <c r="FE107" s="266"/>
      <c r="FF107" s="266"/>
      <c r="FG107" s="266"/>
      <c r="FH107" s="266"/>
      <c r="FI107" s="266"/>
      <c r="FJ107" s="266"/>
      <c r="FK107" s="266"/>
      <c r="FL107" s="266"/>
      <c r="FM107" s="266"/>
      <c r="FN107" s="266"/>
      <c r="FO107" s="266"/>
      <c r="FP107" s="266"/>
      <c r="FQ107" s="266"/>
      <c r="FR107" s="266"/>
      <c r="FS107" s="266"/>
      <c r="FT107" s="266"/>
      <c r="FU107" s="266"/>
      <c r="FV107" s="266"/>
      <c r="FW107" s="266"/>
      <c r="FX107" s="266"/>
      <c r="FY107" s="266"/>
      <c r="FZ107" s="266"/>
      <c r="GA107" s="266"/>
      <c r="GB107" s="266"/>
      <c r="GC107" s="266"/>
      <c r="GD107" s="266"/>
    </row>
    <row r="108" spans="1:191" s="272" customFormat="1" hidden="1">
      <c r="A108" s="545"/>
      <c r="B108" s="661" t="s">
        <v>2296</v>
      </c>
      <c r="C108" s="672"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108" s="672" t="e">
        <f>IF(#REF!='אמדן כלכלי'!D287,#REF!,0)+IF(#REF!='אמדן כלכלי'!D287,#REF!,0)+IF(#REF!='אמדן כלכלי'!D287,#REF!,0)+IF(#REF!='אמדן כלכלי'!D287,#REF!,0)+IF(#REF!='אמדן כלכלי'!D287,#REF!,0)+IF(#REF!='אמדן כלכלי'!D287,#REF!,0)+IF(#REF!='אמדן כלכלי'!D287,#REF!,0)+IF(#REF!='אמדן כלכלי'!D287,#REF!,0)+IF(#REF!='אמדן כלכלי'!D287,#REF!,0)+IF(#REF!='אמדן כלכלי'!D287,#REF!,0)+IF(#REF!='אמדן כלכלי'!D287,#REF!,0)+IF(#REF!='אמדן כלכלי'!D287,#REF!,0)+IF(#REF!='אמדן כלכלי'!D287,#REF!,0)+IF(#REF!='אמדן כלכלי'!D287,#REF!,0)+IF(#REF!='אמדן כלכלי'!D287,#REF!,0)+IF(#REF!='אמדן כלכלי'!D287,#REF!,0)+IF(#REF!='אמדן כלכלי'!D287,#REF!,0)+IF(#REF!='אמדן כלכלי'!D287,#REF!,0)</f>
        <v>#REF!</v>
      </c>
      <c r="E108" s="672"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108" s="672"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108" s="666"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6"/>
      <c r="BC108" s="266"/>
      <c r="BD108" s="266"/>
      <c r="BE108" s="266"/>
      <c r="BF108" s="266"/>
      <c r="BG108" s="266"/>
      <c r="BH108" s="266"/>
      <c r="BI108" s="266"/>
      <c r="BJ108" s="333"/>
      <c r="BK108" s="266"/>
      <c r="BL108" s="266"/>
      <c r="BM108" s="266"/>
      <c r="BN108" s="266"/>
      <c r="BO108" s="266"/>
      <c r="BP108" s="266"/>
      <c r="BQ108" s="266"/>
      <c r="BR108" s="266"/>
      <c r="BS108" s="266"/>
      <c r="BT108" s="266"/>
      <c r="BU108" s="266"/>
      <c r="BV108" s="266"/>
      <c r="BW108" s="266"/>
      <c r="BX108" s="266"/>
      <c r="BY108" s="266"/>
      <c r="BZ108" s="266"/>
      <c r="CA108" s="266"/>
      <c r="CB108" s="266"/>
      <c r="CC108" s="266"/>
      <c r="CD108" s="266"/>
      <c r="CE108" s="266"/>
      <c r="CF108" s="266"/>
      <c r="CG108" s="266"/>
      <c r="CH108" s="266"/>
      <c r="CI108" s="266"/>
      <c r="CJ108" s="266"/>
      <c r="CK108" s="266"/>
      <c r="CL108" s="266"/>
      <c r="CM108" s="266"/>
      <c r="CN108" s="266"/>
      <c r="CO108" s="266"/>
      <c r="CP108" s="266"/>
      <c r="CQ108" s="266"/>
      <c r="CR108" s="266"/>
      <c r="CS108" s="266"/>
      <c r="CT108" s="266"/>
      <c r="CU108" s="266"/>
      <c r="CV108" s="266"/>
      <c r="CW108" s="266"/>
      <c r="CX108" s="266"/>
      <c r="CY108" s="266"/>
      <c r="CZ108" s="266"/>
      <c r="DA108" s="266"/>
      <c r="DB108" s="266"/>
      <c r="DC108" s="266"/>
      <c r="DD108" s="266"/>
      <c r="DE108" s="266"/>
      <c r="DF108" s="266"/>
      <c r="DG108" s="266"/>
      <c r="DH108" s="266"/>
      <c r="DI108" s="266"/>
      <c r="DJ108" s="266"/>
      <c r="DK108" s="266"/>
      <c r="DL108" s="266"/>
      <c r="DM108" s="266"/>
      <c r="DN108" s="266"/>
      <c r="DO108" s="266"/>
      <c r="DP108" s="266"/>
      <c r="DQ108" s="266"/>
      <c r="DR108" s="266"/>
      <c r="DS108" s="266"/>
      <c r="DT108" s="266"/>
      <c r="DU108" s="266"/>
      <c r="DV108" s="266"/>
      <c r="DW108" s="266"/>
      <c r="DX108" s="266"/>
      <c r="DY108" s="266"/>
      <c r="DZ108" s="266"/>
      <c r="EA108" s="266"/>
      <c r="EB108" s="266"/>
      <c r="EC108" s="266"/>
      <c r="ED108" s="266"/>
      <c r="EE108" s="266"/>
      <c r="EF108" s="266"/>
      <c r="EG108" s="266"/>
      <c r="EH108" s="266"/>
      <c r="EI108" s="266"/>
      <c r="EJ108" s="266"/>
      <c r="EK108" s="266"/>
      <c r="EL108" s="266"/>
      <c r="EM108" s="266"/>
      <c r="EN108" s="266"/>
      <c r="EO108" s="266"/>
      <c r="EP108" s="266"/>
      <c r="EQ108" s="266"/>
      <c r="ER108" s="266"/>
      <c r="ES108" s="266"/>
      <c r="ET108" s="266"/>
      <c r="EU108" s="266"/>
      <c r="EV108" s="266"/>
      <c r="EW108" s="266"/>
      <c r="EX108" s="266"/>
      <c r="EY108" s="266"/>
      <c r="EZ108" s="266"/>
      <c r="FA108" s="266"/>
      <c r="FB108" s="266"/>
      <c r="FC108" s="266"/>
      <c r="FD108" s="266"/>
      <c r="FE108" s="266"/>
      <c r="FF108" s="266"/>
      <c r="FG108" s="266"/>
      <c r="FH108" s="266"/>
      <c r="FI108" s="266"/>
      <c r="FJ108" s="266"/>
      <c r="FK108" s="266"/>
      <c r="FL108" s="266"/>
      <c r="FM108" s="266"/>
      <c r="FN108" s="266"/>
      <c r="FO108" s="266"/>
      <c r="FP108" s="266"/>
      <c r="FQ108" s="266"/>
      <c r="FR108" s="266"/>
      <c r="FS108" s="266"/>
      <c r="FT108" s="266"/>
      <c r="FU108" s="266"/>
      <c r="FV108" s="266"/>
      <c r="FW108" s="266"/>
      <c r="FX108" s="266"/>
      <c r="FY108" s="266"/>
      <c r="FZ108" s="266"/>
      <c r="GA108" s="266"/>
      <c r="GB108" s="266"/>
      <c r="GC108" s="266"/>
      <c r="GD108" s="266"/>
    </row>
    <row r="109" spans="1:191" hidden="1">
      <c r="B109" s="661" t="s">
        <v>180</v>
      </c>
      <c r="C109" s="672">
        <v>0</v>
      </c>
      <c r="D109" s="672">
        <v>0</v>
      </c>
      <c r="E109" s="672" t="e">
        <f>#REF!</f>
        <v>#REF!</v>
      </c>
      <c r="F109" s="672">
        <v>0</v>
      </c>
      <c r="G109" s="666">
        <v>0</v>
      </c>
    </row>
    <row r="110" spans="1:191" hidden="1">
      <c r="B110" s="661" t="s">
        <v>2310</v>
      </c>
      <c r="C110" s="672">
        <v>0</v>
      </c>
      <c r="D110" s="672">
        <v>0</v>
      </c>
      <c r="E110" s="672">
        <f>משאבות!D243</f>
        <v>0</v>
      </c>
      <c r="F110" s="672">
        <v>0</v>
      </c>
      <c r="G110" s="672">
        <v>0</v>
      </c>
    </row>
    <row r="111" spans="1:191" hidden="1">
      <c r="B111" s="661" t="s">
        <v>2311</v>
      </c>
      <c r="C111" s="672">
        <v>0</v>
      </c>
      <c r="D111" s="672">
        <v>0</v>
      </c>
      <c r="E111" s="672" t="e">
        <f>#REF!</f>
        <v>#REF!</v>
      </c>
      <c r="F111" s="672">
        <v>0</v>
      </c>
      <c r="G111" s="672">
        <v>0</v>
      </c>
    </row>
    <row r="112" spans="1:191" s="272" customFormat="1" hidden="1">
      <c r="A112" s="545"/>
      <c r="B112" s="661" t="s">
        <v>181</v>
      </c>
      <c r="C112" s="672" t="e">
        <f>#REF!</f>
        <v>#REF!</v>
      </c>
      <c r="D112" s="672" t="e">
        <f>#REF!</f>
        <v>#REF!</v>
      </c>
      <c r="E112" s="672" t="e">
        <f>#REF!</f>
        <v>#REF!</v>
      </c>
      <c r="F112" s="672" t="e">
        <f>#REF!</f>
        <v>#REF!</v>
      </c>
      <c r="G112" s="666" t="e">
        <f>#REF!</f>
        <v>#REF!</v>
      </c>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66"/>
      <c r="AV112" s="266"/>
      <c r="AW112" s="266"/>
      <c r="AX112" s="266"/>
      <c r="AY112" s="266"/>
      <c r="AZ112" s="266"/>
      <c r="BA112" s="266"/>
      <c r="BB112" s="266"/>
      <c r="BC112" s="266"/>
      <c r="BD112" s="266"/>
      <c r="BE112" s="266"/>
      <c r="BF112" s="266"/>
      <c r="BG112" s="266"/>
      <c r="BH112" s="266"/>
      <c r="BI112" s="266"/>
      <c r="BJ112" s="333"/>
      <c r="BK112" s="266"/>
      <c r="BL112" s="266"/>
      <c r="BM112" s="266"/>
      <c r="BN112" s="266"/>
      <c r="BO112" s="266"/>
      <c r="BP112" s="266"/>
      <c r="BQ112" s="266"/>
      <c r="BR112" s="266"/>
      <c r="BS112" s="266"/>
      <c r="BT112" s="266"/>
      <c r="BU112" s="266"/>
      <c r="BV112" s="266"/>
      <c r="BW112" s="266"/>
      <c r="BX112" s="266"/>
      <c r="BY112" s="266"/>
      <c r="BZ112" s="266"/>
      <c r="CA112" s="266"/>
      <c r="CB112" s="266"/>
      <c r="CC112" s="266"/>
      <c r="CD112" s="266"/>
      <c r="CE112" s="266"/>
      <c r="CF112" s="266"/>
      <c r="CG112" s="266"/>
      <c r="CH112" s="266"/>
      <c r="CI112" s="266"/>
      <c r="CJ112" s="266"/>
      <c r="CK112" s="266"/>
      <c r="CL112" s="266"/>
      <c r="CM112" s="266"/>
      <c r="CN112" s="266"/>
      <c r="CO112" s="266"/>
      <c r="CP112" s="266"/>
      <c r="CQ112" s="266"/>
      <c r="CR112" s="266"/>
      <c r="CS112" s="266"/>
      <c r="CT112" s="266"/>
      <c r="CU112" s="266"/>
      <c r="CV112" s="266"/>
      <c r="CW112" s="266"/>
      <c r="CX112" s="266"/>
      <c r="CY112" s="266"/>
      <c r="CZ112" s="266"/>
      <c r="DA112" s="266"/>
      <c r="DB112" s="266"/>
      <c r="DC112" s="266"/>
      <c r="DD112" s="266"/>
      <c r="DE112" s="266"/>
      <c r="DF112" s="266"/>
      <c r="DG112" s="266"/>
      <c r="DH112" s="266"/>
      <c r="DI112" s="266"/>
      <c r="DJ112" s="266"/>
      <c r="DK112" s="266"/>
      <c r="DL112" s="266"/>
      <c r="DM112" s="266"/>
      <c r="DN112" s="266"/>
      <c r="DO112" s="266"/>
      <c r="DP112" s="266"/>
      <c r="DQ112" s="266"/>
      <c r="DR112" s="266"/>
      <c r="DS112" s="266"/>
      <c r="DT112" s="266"/>
      <c r="DU112" s="266"/>
      <c r="DV112" s="266"/>
      <c r="DW112" s="266"/>
      <c r="DX112" s="266"/>
      <c r="DY112" s="266"/>
      <c r="DZ112" s="266"/>
      <c r="EA112" s="266"/>
      <c r="EB112" s="266"/>
      <c r="EC112" s="266"/>
      <c r="ED112" s="266"/>
      <c r="EE112" s="266"/>
      <c r="EF112" s="266"/>
      <c r="EG112" s="266"/>
      <c r="EH112" s="266"/>
      <c r="EI112" s="266"/>
      <c r="EJ112" s="266"/>
      <c r="EK112" s="266"/>
      <c r="EL112" s="266"/>
      <c r="EM112" s="266"/>
      <c r="EN112" s="266"/>
      <c r="EO112" s="266"/>
      <c r="EP112" s="266"/>
      <c r="EQ112" s="266"/>
      <c r="ER112" s="266"/>
      <c r="ES112" s="266"/>
      <c r="ET112" s="266"/>
      <c r="EU112" s="266"/>
      <c r="EV112" s="266"/>
      <c r="EW112" s="266"/>
      <c r="EX112" s="266"/>
      <c r="EY112" s="266"/>
      <c r="EZ112" s="266"/>
      <c r="FA112" s="266"/>
      <c r="FB112" s="266"/>
      <c r="FC112" s="266"/>
      <c r="FD112" s="266"/>
      <c r="FE112" s="266"/>
      <c r="FF112" s="266"/>
      <c r="FG112" s="266"/>
      <c r="FH112" s="266"/>
      <c r="FI112" s="266"/>
      <c r="FJ112" s="266"/>
      <c r="FK112" s="266"/>
      <c r="FL112" s="266"/>
      <c r="FM112" s="266"/>
      <c r="FN112" s="266"/>
      <c r="FO112" s="266"/>
      <c r="FP112" s="266"/>
      <c r="FQ112" s="266"/>
      <c r="FR112" s="266"/>
      <c r="FS112" s="266"/>
      <c r="FT112" s="266"/>
      <c r="FU112" s="266"/>
      <c r="FV112" s="266"/>
      <c r="FW112" s="266"/>
      <c r="FX112" s="266"/>
      <c r="FY112" s="266"/>
      <c r="FZ112" s="266"/>
      <c r="GA112" s="266"/>
      <c r="GB112" s="266"/>
      <c r="GC112" s="266"/>
      <c r="GD112" s="266"/>
    </row>
    <row r="113" spans="1:187" s="272" customFormat="1" hidden="1">
      <c r="A113" s="545"/>
      <c r="B113" s="661" t="s">
        <v>229</v>
      </c>
      <c r="C113" s="672">
        <v>0</v>
      </c>
      <c r="D113" s="672">
        <v>0</v>
      </c>
      <c r="E113" s="672" t="e">
        <f>#REF!-'7. ייצור חשמל'!E177</f>
        <v>#REF!</v>
      </c>
      <c r="F113" s="672">
        <v>0</v>
      </c>
      <c r="G113" s="666">
        <v>0</v>
      </c>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6"/>
      <c r="BC113" s="266"/>
      <c r="BD113" s="266"/>
      <c r="BE113" s="266"/>
      <c r="BF113" s="266"/>
      <c r="BG113" s="266"/>
      <c r="BH113" s="266"/>
      <c r="BI113" s="266"/>
      <c r="BJ113" s="333"/>
      <c r="BK113" s="266"/>
      <c r="BL113" s="266"/>
      <c r="BM113" s="266"/>
      <c r="BN113" s="266"/>
      <c r="BO113" s="266"/>
      <c r="BP113" s="266"/>
      <c r="BQ113" s="266"/>
      <c r="BR113" s="266"/>
      <c r="BS113" s="266"/>
      <c r="BT113" s="266"/>
      <c r="BU113" s="266"/>
      <c r="BV113" s="266"/>
      <c r="BW113" s="266"/>
      <c r="BX113" s="266"/>
      <c r="BY113" s="266"/>
      <c r="BZ113" s="266"/>
      <c r="CA113" s="266"/>
      <c r="CB113" s="266"/>
      <c r="CC113" s="266"/>
      <c r="CD113" s="266"/>
      <c r="CE113" s="266"/>
      <c r="CF113" s="266"/>
      <c r="CG113" s="266"/>
      <c r="CH113" s="266"/>
      <c r="CI113" s="266"/>
      <c r="CJ113" s="266"/>
      <c r="CK113" s="266"/>
      <c r="CL113" s="266"/>
      <c r="CM113" s="266"/>
      <c r="CN113" s="266"/>
      <c r="CO113" s="266"/>
      <c r="CP113" s="266"/>
      <c r="CQ113" s="266"/>
      <c r="CR113" s="266"/>
      <c r="CS113" s="266"/>
      <c r="CT113" s="266"/>
      <c r="CU113" s="266"/>
      <c r="CV113" s="266"/>
      <c r="CW113" s="266"/>
      <c r="CX113" s="266"/>
      <c r="CY113" s="266"/>
      <c r="CZ113" s="266"/>
      <c r="DA113" s="266"/>
      <c r="DB113" s="266"/>
      <c r="DC113" s="266"/>
      <c r="DD113" s="266"/>
      <c r="DE113" s="266"/>
      <c r="DF113" s="266"/>
      <c r="DG113" s="266"/>
      <c r="DH113" s="266"/>
      <c r="DI113" s="266"/>
      <c r="DJ113" s="266"/>
      <c r="DK113" s="266"/>
      <c r="DL113" s="266"/>
      <c r="DM113" s="266"/>
      <c r="DN113" s="266"/>
      <c r="DO113" s="266"/>
      <c r="DP113" s="266"/>
      <c r="DQ113" s="266"/>
      <c r="DR113" s="266"/>
      <c r="DS113" s="266"/>
      <c r="DT113" s="266"/>
      <c r="DU113" s="266"/>
      <c r="DV113" s="266"/>
      <c r="DW113" s="266"/>
      <c r="DX113" s="266"/>
      <c r="DY113" s="266"/>
      <c r="DZ113" s="266"/>
      <c r="EA113" s="266"/>
      <c r="EB113" s="266"/>
      <c r="EC113" s="266"/>
      <c r="ED113" s="266"/>
      <c r="EE113" s="266"/>
      <c r="EF113" s="266"/>
      <c r="EG113" s="266"/>
      <c r="EH113" s="266"/>
      <c r="EI113" s="266"/>
      <c r="EJ113" s="266"/>
      <c r="EK113" s="266"/>
      <c r="EL113" s="266"/>
      <c r="EM113" s="266"/>
      <c r="EN113" s="266"/>
      <c r="EO113" s="266"/>
      <c r="EP113" s="266"/>
      <c r="EQ113" s="266"/>
      <c r="ER113" s="266"/>
      <c r="ES113" s="266"/>
      <c r="ET113" s="266"/>
      <c r="EU113" s="266"/>
      <c r="EV113" s="266"/>
      <c r="EW113" s="266"/>
      <c r="EX113" s="266"/>
      <c r="EY113" s="266"/>
      <c r="EZ113" s="266"/>
      <c r="FA113" s="266"/>
      <c r="FB113" s="266"/>
      <c r="FC113" s="266"/>
      <c r="FD113" s="266"/>
      <c r="FE113" s="266"/>
      <c r="FF113" s="266"/>
      <c r="FG113" s="266"/>
      <c r="FH113" s="266"/>
      <c r="FI113" s="266"/>
      <c r="FJ113" s="266"/>
      <c r="FK113" s="266"/>
      <c r="FL113" s="266"/>
      <c r="FM113" s="266"/>
      <c r="FN113" s="266"/>
      <c r="FO113" s="266"/>
      <c r="FP113" s="266"/>
      <c r="FQ113" s="266"/>
      <c r="FR113" s="266"/>
      <c r="FS113" s="266"/>
      <c r="FT113" s="266"/>
      <c r="FU113" s="266"/>
      <c r="FV113" s="266"/>
      <c r="FW113" s="266"/>
      <c r="FX113" s="266"/>
      <c r="FY113" s="266"/>
      <c r="FZ113" s="266"/>
      <c r="GA113" s="266"/>
      <c r="GB113" s="266"/>
      <c r="GC113" s="266"/>
      <c r="GD113" s="266"/>
    </row>
    <row r="114" spans="1:187" s="272" customFormat="1" ht="17.25" hidden="1" thickBot="1">
      <c r="A114" s="545"/>
      <c r="B114" s="682" t="s">
        <v>157</v>
      </c>
      <c r="C114" s="683" t="e">
        <f>SUM(C106:C113)</f>
        <v>#REF!</v>
      </c>
      <c r="D114" s="683" t="e">
        <f>SUM(D106:D113)</f>
        <v>#REF!</v>
      </c>
      <c r="E114" s="683" t="e">
        <f>SUM(E106:E113)</f>
        <v>#REF!</v>
      </c>
      <c r="F114" s="683" t="e">
        <f>SUM(F106:F113)</f>
        <v>#REF!</v>
      </c>
      <c r="G114" s="671" t="e">
        <f>SUM(G106:G113)</f>
        <v>#REF!</v>
      </c>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66"/>
      <c r="AV114" s="266"/>
      <c r="AW114" s="266"/>
      <c r="AX114" s="266"/>
      <c r="AY114" s="266"/>
      <c r="AZ114" s="266"/>
      <c r="BA114" s="266"/>
      <c r="BB114" s="266"/>
      <c r="BC114" s="266"/>
      <c r="BD114" s="266"/>
      <c r="BE114" s="266"/>
      <c r="BF114" s="266"/>
      <c r="BG114" s="266"/>
      <c r="BH114" s="266"/>
      <c r="BI114" s="266"/>
      <c r="BJ114" s="333"/>
      <c r="BK114" s="266"/>
      <c r="BL114" s="266"/>
      <c r="BM114" s="266"/>
      <c r="BN114" s="266"/>
      <c r="BO114" s="266"/>
      <c r="BP114" s="266"/>
      <c r="BQ114" s="266"/>
      <c r="BR114" s="266"/>
      <c r="BS114" s="266"/>
      <c r="BT114" s="266"/>
      <c r="BU114" s="266"/>
      <c r="BV114" s="266"/>
      <c r="BW114" s="266"/>
      <c r="BX114" s="266"/>
      <c r="BY114" s="266"/>
      <c r="BZ114" s="266"/>
      <c r="CA114" s="266"/>
      <c r="CB114" s="266"/>
      <c r="CC114" s="266"/>
      <c r="CD114" s="266"/>
      <c r="CE114" s="266"/>
      <c r="CF114" s="266"/>
      <c r="CG114" s="266"/>
      <c r="CH114" s="266"/>
      <c r="CI114" s="266"/>
      <c r="CJ114" s="266"/>
      <c r="CK114" s="266"/>
      <c r="CL114" s="266"/>
      <c r="CM114" s="266"/>
      <c r="CN114" s="266"/>
      <c r="CO114" s="266"/>
      <c r="CP114" s="266"/>
      <c r="CQ114" s="266"/>
      <c r="CR114" s="266"/>
      <c r="CS114" s="266"/>
      <c r="CT114" s="266"/>
      <c r="CU114" s="266"/>
      <c r="CV114" s="266"/>
      <c r="CW114" s="266"/>
      <c r="CX114" s="266"/>
      <c r="CY114" s="266"/>
      <c r="CZ114" s="266"/>
      <c r="DA114" s="266"/>
      <c r="DB114" s="266"/>
      <c r="DC114" s="266"/>
      <c r="DD114" s="266"/>
      <c r="DE114" s="266"/>
      <c r="DF114" s="266"/>
      <c r="DG114" s="266"/>
      <c r="DH114" s="266"/>
      <c r="DI114" s="266"/>
      <c r="DJ114" s="266"/>
      <c r="DK114" s="266"/>
      <c r="DL114" s="266"/>
      <c r="DM114" s="266"/>
      <c r="DN114" s="266"/>
      <c r="DO114" s="266"/>
      <c r="DP114" s="266"/>
      <c r="DQ114" s="266"/>
      <c r="DR114" s="266"/>
      <c r="DS114" s="266"/>
      <c r="DT114" s="266"/>
      <c r="DU114" s="266"/>
      <c r="DV114" s="266"/>
      <c r="DW114" s="266"/>
      <c r="DX114" s="266"/>
      <c r="DY114" s="266"/>
      <c r="DZ114" s="266"/>
      <c r="EA114" s="266"/>
      <c r="EB114" s="266"/>
      <c r="EC114" s="266"/>
      <c r="ED114" s="266"/>
      <c r="EE114" s="266"/>
      <c r="EF114" s="266"/>
      <c r="EG114" s="266"/>
      <c r="EH114" s="266"/>
      <c r="EI114" s="266"/>
      <c r="EJ114" s="266"/>
      <c r="EK114" s="266"/>
      <c r="EL114" s="266"/>
      <c r="EM114" s="266"/>
      <c r="EN114" s="266"/>
      <c r="EO114" s="266"/>
      <c r="EP114" s="266"/>
      <c r="EQ114" s="266"/>
      <c r="ER114" s="266"/>
      <c r="ES114" s="266"/>
      <c r="ET114" s="266"/>
      <c r="EU114" s="266"/>
      <c r="EV114" s="266"/>
      <c r="EW114" s="266"/>
      <c r="EX114" s="266"/>
      <c r="EY114" s="266"/>
      <c r="EZ114" s="266"/>
      <c r="FA114" s="266"/>
      <c r="FB114" s="266"/>
      <c r="FC114" s="266"/>
      <c r="FD114" s="266"/>
      <c r="FE114" s="266"/>
      <c r="FF114" s="266"/>
      <c r="FG114" s="266"/>
      <c r="FH114" s="266"/>
      <c r="FI114" s="266"/>
      <c r="FJ114" s="266"/>
      <c r="FK114" s="266"/>
      <c r="FL114" s="266"/>
      <c r="FM114" s="266"/>
      <c r="FN114" s="266"/>
      <c r="FO114" s="266"/>
      <c r="FP114" s="266"/>
      <c r="FQ114" s="266"/>
      <c r="FR114" s="266"/>
      <c r="FS114" s="266"/>
      <c r="FT114" s="266"/>
      <c r="FU114" s="266"/>
      <c r="FV114" s="266"/>
      <c r="FW114" s="266"/>
      <c r="FX114" s="266"/>
      <c r="FY114" s="266"/>
      <c r="FZ114" s="266"/>
      <c r="GA114" s="266"/>
      <c r="GB114" s="266"/>
      <c r="GC114" s="266"/>
      <c r="GD114" s="266"/>
    </row>
    <row r="115" spans="1:187" s="272" customFormat="1" hidden="1">
      <c r="A115" s="545"/>
      <c r="B115" s="285"/>
      <c r="C115" s="285"/>
      <c r="D115" s="285"/>
      <c r="E115" s="285"/>
      <c r="F115" s="285"/>
      <c r="G115" s="285"/>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66"/>
      <c r="AV115" s="266"/>
      <c r="AW115" s="266"/>
      <c r="AX115" s="266"/>
      <c r="AY115" s="266"/>
      <c r="AZ115" s="266"/>
      <c r="BA115" s="266"/>
      <c r="BB115" s="266"/>
      <c r="BC115" s="266"/>
      <c r="BD115" s="266"/>
      <c r="BE115" s="266"/>
      <c r="BF115" s="266"/>
      <c r="BG115" s="266"/>
      <c r="BH115" s="266"/>
      <c r="BI115" s="266"/>
      <c r="BJ115" s="333"/>
      <c r="BK115" s="266"/>
      <c r="BL115" s="266"/>
      <c r="BM115" s="266"/>
      <c r="BN115" s="266"/>
      <c r="BO115" s="266"/>
      <c r="BP115" s="266"/>
      <c r="BQ115" s="266"/>
      <c r="BR115" s="266"/>
      <c r="BS115" s="266"/>
      <c r="BT115" s="266"/>
      <c r="BU115" s="266"/>
      <c r="BV115" s="266"/>
      <c r="BW115" s="266"/>
      <c r="BX115" s="266"/>
      <c r="BY115" s="266"/>
      <c r="BZ115" s="266"/>
      <c r="CA115" s="266"/>
      <c r="CB115" s="266"/>
      <c r="CC115" s="266"/>
      <c r="CD115" s="266"/>
      <c r="CE115" s="266"/>
      <c r="CF115" s="266"/>
      <c r="CG115" s="266"/>
      <c r="CH115" s="266"/>
      <c r="CI115" s="266"/>
      <c r="CJ115" s="266"/>
      <c r="CK115" s="266"/>
      <c r="CL115" s="266"/>
      <c r="CM115" s="266"/>
      <c r="CN115" s="266"/>
      <c r="CO115" s="266"/>
      <c r="CP115" s="266"/>
      <c r="CQ115" s="266"/>
      <c r="CR115" s="266"/>
      <c r="CS115" s="266"/>
      <c r="CT115" s="266"/>
      <c r="CU115" s="266"/>
      <c r="CV115" s="266"/>
      <c r="CW115" s="266"/>
      <c r="CX115" s="266"/>
      <c r="CY115" s="266"/>
      <c r="CZ115" s="266"/>
      <c r="DA115" s="266"/>
      <c r="DB115" s="266"/>
      <c r="DC115" s="266"/>
      <c r="DD115" s="266"/>
      <c r="DE115" s="266"/>
      <c r="DF115" s="266"/>
      <c r="DG115" s="266"/>
      <c r="DH115" s="266"/>
      <c r="DI115" s="266"/>
      <c r="DJ115" s="266"/>
      <c r="DK115" s="266"/>
      <c r="DL115" s="266"/>
      <c r="DM115" s="266"/>
      <c r="DN115" s="266"/>
      <c r="DO115" s="266"/>
      <c r="DP115" s="266"/>
      <c r="DQ115" s="266"/>
      <c r="DR115" s="266"/>
      <c r="DS115" s="266"/>
      <c r="DT115" s="266"/>
      <c r="DU115" s="266"/>
      <c r="DV115" s="266"/>
      <c r="DW115" s="266"/>
      <c r="DX115" s="266"/>
      <c r="DY115" s="266"/>
      <c r="DZ115" s="266"/>
      <c r="EA115" s="266"/>
      <c r="EB115" s="266"/>
      <c r="EC115" s="266"/>
      <c r="ED115" s="266"/>
      <c r="EE115" s="266"/>
      <c r="EF115" s="266"/>
      <c r="EG115" s="266"/>
      <c r="EH115" s="266"/>
      <c r="EI115" s="266"/>
      <c r="EJ115" s="266"/>
      <c r="EK115" s="266"/>
      <c r="EL115" s="266"/>
      <c r="EM115" s="266"/>
      <c r="EN115" s="266"/>
      <c r="EO115" s="266"/>
      <c r="EP115" s="266"/>
      <c r="EQ115" s="266"/>
      <c r="ER115" s="266"/>
      <c r="ES115" s="266"/>
      <c r="ET115" s="266"/>
      <c r="EU115" s="266"/>
      <c r="EV115" s="266"/>
      <c r="EW115" s="266"/>
      <c r="EX115" s="266"/>
      <c r="EY115" s="266"/>
      <c r="EZ115" s="266"/>
      <c r="FA115" s="266"/>
      <c r="FB115" s="266"/>
      <c r="FC115" s="266"/>
      <c r="FD115" s="266"/>
      <c r="FE115" s="266"/>
      <c r="FF115" s="266"/>
      <c r="FG115" s="266"/>
      <c r="FH115" s="266"/>
      <c r="FI115" s="266"/>
      <c r="FJ115" s="266"/>
      <c r="FK115" s="266"/>
      <c r="FL115" s="266"/>
      <c r="FM115" s="266"/>
      <c r="FN115" s="266"/>
      <c r="FO115" s="266"/>
      <c r="FP115" s="266"/>
      <c r="FQ115" s="266"/>
      <c r="FR115" s="266"/>
      <c r="FS115" s="266"/>
      <c r="FT115" s="266"/>
      <c r="FU115" s="266"/>
      <c r="FV115" s="266"/>
      <c r="FW115" s="266"/>
      <c r="FX115" s="266"/>
      <c r="FY115" s="266"/>
      <c r="FZ115" s="266"/>
      <c r="GA115" s="266"/>
      <c r="GB115" s="266"/>
      <c r="GC115" s="266"/>
      <c r="GD115" s="266"/>
    </row>
    <row r="116" spans="1:187" ht="20.25" hidden="1" customHeight="1">
      <c r="A116" s="545" t="s">
        <v>2329</v>
      </c>
      <c r="B116" s="662" t="s">
        <v>238</v>
      </c>
    </row>
    <row r="117" spans="1:187" hidden="1">
      <c r="B117" s="453" t="s">
        <v>230</v>
      </c>
    </row>
    <row r="118" spans="1:187" ht="17.25" hidden="1" thickBot="1"/>
    <row r="119" spans="1:187" s="463" customFormat="1" ht="17.25" hidden="1" thickBot="1">
      <c r="A119" s="545"/>
      <c r="B119" s="673" t="s">
        <v>48</v>
      </c>
      <c r="C119" s="674" t="s">
        <v>178</v>
      </c>
      <c r="D119" s="684" t="s">
        <v>231</v>
      </c>
      <c r="E119" s="684" t="s">
        <v>244</v>
      </c>
      <c r="F119" s="675" t="s">
        <v>232</v>
      </c>
      <c r="G119" s="266"/>
      <c r="H119" s="266"/>
      <c r="I119" s="266"/>
      <c r="J119" s="266"/>
      <c r="K119" s="266"/>
      <c r="L119" s="266"/>
      <c r="M119" s="266"/>
      <c r="N119" s="266"/>
      <c r="O119" s="266"/>
      <c r="P119" s="266"/>
      <c r="Q119" s="266"/>
      <c r="R119" s="266"/>
      <c r="S119" s="266"/>
      <c r="T119" s="266"/>
      <c r="U119" s="266"/>
      <c r="V119" s="266"/>
      <c r="W119" s="266"/>
      <c r="X119" s="266"/>
      <c r="Y119" s="266"/>
      <c r="Z119" s="266"/>
      <c r="AA119" s="266"/>
      <c r="AB119" s="266"/>
      <c r="AC119" s="266"/>
      <c r="AD119" s="266"/>
      <c r="AE119" s="266"/>
      <c r="AF119" s="266"/>
      <c r="AG119" s="266"/>
      <c r="AH119" s="266"/>
      <c r="AI119" s="266"/>
      <c r="AJ119" s="266"/>
      <c r="AK119" s="266"/>
      <c r="AL119" s="266"/>
      <c r="AM119" s="266"/>
      <c r="AN119" s="266"/>
      <c r="AO119" s="266"/>
      <c r="AP119" s="266"/>
      <c r="AQ119" s="266"/>
      <c r="AR119" s="266"/>
      <c r="AS119" s="266"/>
      <c r="AT119" s="266"/>
      <c r="AU119" s="266"/>
      <c r="AV119" s="266"/>
      <c r="AW119" s="266"/>
      <c r="AX119" s="266"/>
      <c r="AY119" s="266"/>
      <c r="AZ119" s="266"/>
      <c r="BA119" s="266"/>
      <c r="BB119" s="266"/>
      <c r="BC119" s="266"/>
      <c r="BD119" s="266"/>
      <c r="BE119" s="266"/>
      <c r="BF119" s="266"/>
      <c r="BG119" s="266"/>
      <c r="BH119" s="266"/>
      <c r="BI119" s="266"/>
      <c r="BJ119" s="266"/>
      <c r="BK119" s="333"/>
      <c r="BL119" s="266"/>
      <c r="BM119" s="266"/>
      <c r="BN119" s="266"/>
      <c r="BO119" s="266"/>
      <c r="BP119" s="266"/>
      <c r="BQ119" s="266"/>
      <c r="BR119" s="266"/>
      <c r="BS119" s="266"/>
      <c r="BT119" s="266"/>
      <c r="BU119" s="266"/>
      <c r="BV119" s="266"/>
      <c r="BW119" s="266"/>
      <c r="BX119" s="266"/>
      <c r="BY119" s="266"/>
      <c r="BZ119" s="266"/>
      <c r="CA119" s="266"/>
      <c r="CB119" s="266"/>
      <c r="CC119" s="266"/>
      <c r="CD119" s="266"/>
      <c r="CE119" s="266"/>
      <c r="CF119" s="266"/>
      <c r="CG119" s="266"/>
      <c r="CH119" s="266"/>
      <c r="CI119" s="266"/>
      <c r="CJ119" s="266"/>
      <c r="CK119" s="266"/>
      <c r="CL119" s="266"/>
      <c r="CM119" s="266"/>
      <c r="CN119" s="266"/>
      <c r="CO119" s="266"/>
      <c r="CP119" s="266"/>
      <c r="CQ119" s="266"/>
      <c r="CR119" s="266"/>
      <c r="CS119" s="266"/>
      <c r="CT119" s="266"/>
      <c r="CU119" s="266"/>
      <c r="CV119" s="266"/>
      <c r="CW119" s="266"/>
      <c r="CX119" s="266"/>
      <c r="CY119" s="266"/>
      <c r="CZ119" s="266"/>
      <c r="DA119" s="266"/>
      <c r="DB119" s="266"/>
      <c r="DC119" s="266"/>
      <c r="DD119" s="266"/>
      <c r="DE119" s="266"/>
      <c r="DF119" s="266"/>
      <c r="DG119" s="266"/>
      <c r="DH119" s="266"/>
      <c r="DI119" s="266"/>
      <c r="DJ119" s="266"/>
      <c r="DK119" s="266"/>
      <c r="DL119" s="266"/>
      <c r="DM119" s="266"/>
      <c r="DN119" s="266"/>
      <c r="DO119" s="266"/>
      <c r="DP119" s="266"/>
      <c r="DQ119" s="266"/>
      <c r="DR119" s="266"/>
      <c r="DS119" s="266"/>
      <c r="DT119" s="266"/>
      <c r="DU119" s="266"/>
      <c r="DV119" s="266"/>
      <c r="DW119" s="266"/>
      <c r="DX119" s="266"/>
      <c r="DY119" s="266"/>
      <c r="DZ119" s="266"/>
      <c r="EA119" s="266"/>
      <c r="EB119" s="266"/>
      <c r="EC119" s="266"/>
      <c r="ED119" s="266"/>
      <c r="EE119" s="266"/>
      <c r="EF119" s="266"/>
      <c r="EG119" s="266"/>
      <c r="EH119" s="266"/>
      <c r="EI119" s="266"/>
      <c r="EJ119" s="266"/>
      <c r="EK119" s="266"/>
      <c r="EL119" s="266"/>
      <c r="EM119" s="266"/>
      <c r="EN119" s="266"/>
      <c r="EO119" s="266"/>
      <c r="EP119" s="266"/>
      <c r="EQ119" s="266"/>
      <c r="ER119" s="266"/>
      <c r="ES119" s="266"/>
      <c r="ET119" s="266"/>
      <c r="EU119" s="266"/>
      <c r="EV119" s="266"/>
      <c r="EW119" s="266"/>
      <c r="EX119" s="266"/>
      <c r="EY119" s="266"/>
      <c r="EZ119" s="266"/>
      <c r="FA119" s="266"/>
      <c r="FB119" s="266"/>
      <c r="FC119" s="266"/>
      <c r="FD119" s="266"/>
      <c r="FE119" s="266"/>
      <c r="FF119" s="266"/>
      <c r="FG119" s="266"/>
      <c r="FH119" s="266"/>
      <c r="FI119" s="266"/>
      <c r="FJ119" s="266"/>
      <c r="FK119" s="266"/>
      <c r="FL119" s="266"/>
      <c r="FM119" s="266"/>
      <c r="FN119" s="266"/>
      <c r="FO119" s="266"/>
      <c r="FP119" s="266"/>
      <c r="FQ119" s="266"/>
      <c r="FR119" s="266"/>
      <c r="FS119" s="266"/>
      <c r="FT119" s="266"/>
      <c r="FU119" s="266"/>
      <c r="FV119" s="266"/>
      <c r="FW119" s="266"/>
      <c r="FX119" s="266"/>
      <c r="FY119" s="266"/>
      <c r="FZ119" s="266"/>
      <c r="GA119" s="266"/>
      <c r="GB119" s="266"/>
      <c r="GC119" s="266"/>
      <c r="GD119" s="266"/>
      <c r="GE119" s="266"/>
    </row>
    <row r="120" spans="1:187" hidden="1">
      <c r="B120" s="663" t="s">
        <v>42</v>
      </c>
      <c r="C120" s="664" t="s">
        <v>303</v>
      </c>
      <c r="D120" s="514"/>
      <c r="E120" s="668">
        <f>IF(OR(D120=0,D120=""),קבועים!$C$211,D120)</f>
        <v>20</v>
      </c>
      <c r="F120" s="685" t="e">
        <f>D120*C114</f>
        <v>#REF!</v>
      </c>
      <c r="BJ120" s="266"/>
      <c r="BK120" s="333"/>
    </row>
    <row r="121" spans="1:187" hidden="1">
      <c r="B121" s="663" t="s">
        <v>49</v>
      </c>
      <c r="C121" s="667" t="s">
        <v>311</v>
      </c>
      <c r="D121" s="665"/>
      <c r="E121" s="668">
        <f>IF(OR(D121=0,D121=""),קבועים!$C$212,D121)</f>
        <v>2.9</v>
      </c>
      <c r="F121" s="685" t="e">
        <f>D121*D114</f>
        <v>#REF!</v>
      </c>
      <c r="BJ121" s="266"/>
      <c r="BK121" s="333"/>
    </row>
    <row r="122" spans="1:187" hidden="1">
      <c r="B122" s="663" t="s">
        <v>40</v>
      </c>
      <c r="C122" s="667" t="s">
        <v>312</v>
      </c>
      <c r="D122" s="665"/>
      <c r="E122" s="668">
        <f>IF(OR(D122=0,D122=""),קבועים!$C$213,D122)</f>
        <v>0.47</v>
      </c>
      <c r="F122" s="685" t="e">
        <f>D122*E114</f>
        <v>#REF!</v>
      </c>
      <c r="BJ122" s="266"/>
      <c r="BK122" s="333"/>
    </row>
    <row r="123" spans="1:187" hidden="1">
      <c r="B123" s="663" t="s">
        <v>43</v>
      </c>
      <c r="C123" s="667" t="s">
        <v>313</v>
      </c>
      <c r="D123" s="665"/>
      <c r="E123" s="668">
        <f>IF(OR(D123=0,D123=""),קבועים!$C$214,D123)</f>
        <v>1.49156</v>
      </c>
      <c r="F123" s="685" t="e">
        <f>D123*F114</f>
        <v>#REF!</v>
      </c>
      <c r="BJ123" s="266"/>
      <c r="BK123" s="333"/>
    </row>
    <row r="124" spans="1:187" ht="17.25" hidden="1" thickBot="1">
      <c r="B124" s="676" t="s">
        <v>41</v>
      </c>
      <c r="C124" s="669" t="s">
        <v>313</v>
      </c>
      <c r="D124" s="686"/>
      <c r="E124" s="670">
        <f>IF(OR(D124=0,D124=""),קבועים!$C$215,D124)</f>
        <v>4.5672249999999996</v>
      </c>
      <c r="F124" s="687" t="e">
        <f>D124*G114</f>
        <v>#REF!</v>
      </c>
      <c r="BJ124" s="266"/>
      <c r="BK124" s="333"/>
    </row>
    <row r="125" spans="1:187" hidden="1"/>
    <row r="126" spans="1:187" hidden="1">
      <c r="A126" s="545" t="s">
        <v>2330</v>
      </c>
      <c r="B126" s="662" t="s">
        <v>234</v>
      </c>
    </row>
    <row r="127" spans="1:187" ht="17.25" hidden="1" thickBot="1"/>
    <row r="128" spans="1:187" hidden="1">
      <c r="B128" s="688" t="s">
        <v>48</v>
      </c>
      <c r="C128" s="675" t="s">
        <v>235</v>
      </c>
    </row>
    <row r="129" spans="1:191" hidden="1">
      <c r="B129" s="661" t="s">
        <v>2344</v>
      </c>
      <c r="C129" s="666" t="e">
        <f>(#REF!*#REF!-C106*$E$120)+(#REF!*#REF!-D106*$E$121)+(#REF!*$E$18-E106*$E$122)+(#REF!*#REF!-F106*$E$123)+(#REF!*#REF!-G106*$E$124)</f>
        <v>#REF!</v>
      </c>
    </row>
    <row r="130" spans="1:191" hidden="1">
      <c r="B130" s="661" t="s">
        <v>179</v>
      </c>
      <c r="C130" s="666" t="e">
        <f>(#REF!*#REF!-C107*$E$120)+(#REF!*#REF!-D107*$E$121)+(#REF!*$E$18-E107*$E$122)+(#REF!*#REF!-F107*$E$123)+(#REF!*#REF!-G107*$E$124)</f>
        <v>#REF!</v>
      </c>
    </row>
    <row r="131" spans="1:191" hidden="1">
      <c r="B131" s="661" t="s">
        <v>2296</v>
      </c>
      <c r="C131" s="666" t="e">
        <f>(קבועים!#REF!*#REF!-C108*$E$120)+(קבועים!#REF!*#REF!-D108*$E$121)+(קבועים!#REF!*$E$18-E108*$E$122)+(קבועים!#REF!*#REF!-F108*$E$123)+(קבועים!#REF!*#REF!-G108*$E$124)</f>
        <v>#REF!</v>
      </c>
    </row>
    <row r="132" spans="1:191" hidden="1">
      <c r="B132" s="661" t="s">
        <v>180</v>
      </c>
      <c r="C132" s="666" t="e">
        <f>(#REF!*#REF!-C109*$E$120)+(#REF!*#REF!-D109*$E$121)+(#REF!*$E$18-E109*$E$122)+(#REF!*#REF!-F109*$E$123)+(#REF!*#REF!-G109*$E$124)</f>
        <v>#REF!</v>
      </c>
    </row>
    <row r="133" spans="1:191" hidden="1">
      <c r="B133" s="661" t="s">
        <v>2310</v>
      </c>
      <c r="C133" s="666" t="e">
        <f>(#REF!*#REF!-C110*$E$120)+(#REF!*#REF!-D110*$E$121)+(C13*$E$18-E110*$E$122)+(#REF!*#REF!-F110*$E$123)+(#REF!*#REF!-G110*$E$124)</f>
        <v>#REF!</v>
      </c>
    </row>
    <row r="134" spans="1:191" hidden="1">
      <c r="B134" s="661" t="s">
        <v>2311</v>
      </c>
      <c r="C134" s="666" t="e">
        <f>(#REF!*#REF!-C111*$E$120)+(#REF!*#REF!-D111*$E$121)+(#REF!*$E$18-E111*$E$122)+(#REF!*#REF!-F111*$E$123)+(#REF!*#REF!-G111*$E$124)</f>
        <v>#REF!</v>
      </c>
    </row>
    <row r="135" spans="1:191" hidden="1">
      <c r="B135" s="661" t="s">
        <v>181</v>
      </c>
      <c r="C135" s="666" t="e">
        <f>(#REF!*#REF!-C112*$E$120)+(#REF!*#REF!-D112*$E$121)+(#REF!*$E$18-E112*$E$122)+(#REF!*#REF!-F112*$E$123)+(#REF!*#REF!-G112*$E$124)</f>
        <v>#REF!</v>
      </c>
    </row>
    <row r="136" spans="1:191" hidden="1">
      <c r="B136" s="661" t="s">
        <v>229</v>
      </c>
      <c r="C136" s="666" t="e">
        <f>(#REF!*#REF!-C113*$E$120)+(#REF!*#REF!-D113*$E$121)+(#REF!*$E$18-E113*$E$122)+(#REF!*#REF!-F113*$E$123)+(#REF!*#REF!-G113*$E$124)</f>
        <v>#REF!</v>
      </c>
    </row>
    <row r="137" spans="1:191" ht="17.25" hidden="1" thickBot="1">
      <c r="B137" s="682" t="s">
        <v>157</v>
      </c>
      <c r="C137" s="671" t="e">
        <f>SUM(C129:C136)</f>
        <v>#REF!</v>
      </c>
    </row>
    <row r="138" spans="1:191" hidden="1"/>
    <row r="139" spans="1:191" ht="33" hidden="1">
      <c r="A139" s="548">
        <v>9.8000000000000007</v>
      </c>
      <c r="B139" s="487" t="s">
        <v>150</v>
      </c>
      <c r="C139" s="488"/>
      <c r="D139" s="489"/>
      <c r="E139" s="490"/>
      <c r="F139" s="488"/>
      <c r="G139" s="488"/>
      <c r="H139" s="488"/>
      <c r="I139" s="491"/>
      <c r="J139" s="491"/>
      <c r="K139" s="494"/>
      <c r="L139" s="494"/>
      <c r="M139" s="494"/>
      <c r="N139" s="494"/>
      <c r="O139" s="494"/>
      <c r="P139" s="494"/>
      <c r="Q139" s="494"/>
      <c r="R139" s="494"/>
      <c r="S139" s="494"/>
      <c r="T139" s="494"/>
      <c r="U139" s="494"/>
      <c r="V139" s="494"/>
      <c r="W139" s="494"/>
      <c r="X139" s="494"/>
      <c r="Y139" s="494"/>
      <c r="Z139" s="494"/>
      <c r="AA139" s="494"/>
      <c r="AB139" s="494"/>
      <c r="AC139" s="494"/>
      <c r="AD139" s="494"/>
      <c r="AE139" s="494"/>
      <c r="AF139" s="494"/>
      <c r="AG139" s="494"/>
      <c r="AH139" s="494"/>
      <c r="AI139" s="494"/>
      <c r="AJ139" s="494"/>
      <c r="AK139" s="494"/>
      <c r="AL139" s="494"/>
      <c r="AM139" s="494"/>
      <c r="AN139" s="494"/>
      <c r="AO139" s="494"/>
      <c r="AP139" s="494"/>
      <c r="AQ139" s="494"/>
      <c r="AR139" s="494"/>
      <c r="AS139" s="494"/>
      <c r="AT139" s="494"/>
      <c r="AU139" s="494"/>
      <c r="AV139" s="494"/>
      <c r="AW139" s="494"/>
      <c r="AX139" s="494"/>
      <c r="AY139" s="494"/>
      <c r="AZ139" s="494"/>
      <c r="BA139" s="494"/>
      <c r="BB139" s="494"/>
      <c r="BC139" s="494"/>
      <c r="BD139" s="494"/>
      <c r="BE139" s="494"/>
      <c r="BF139" s="494"/>
      <c r="BG139" s="494"/>
      <c r="BH139" s="494"/>
      <c r="BI139" s="494"/>
      <c r="BJ139" s="494"/>
      <c r="BK139" s="494"/>
      <c r="BL139" s="494"/>
      <c r="BM139" s="494"/>
      <c r="BN139" s="494"/>
      <c r="BO139" s="494"/>
      <c r="BP139" s="494"/>
      <c r="BQ139" s="494"/>
      <c r="BR139" s="494"/>
      <c r="BS139" s="494"/>
      <c r="BT139" s="494"/>
      <c r="BU139" s="494"/>
      <c r="BV139" s="494"/>
      <c r="BW139" s="494"/>
      <c r="BX139" s="494"/>
      <c r="BY139" s="494"/>
      <c r="BZ139" s="471"/>
      <c r="CA139" s="471"/>
      <c r="CB139" s="471"/>
      <c r="CC139" s="471"/>
      <c r="CD139" s="471"/>
      <c r="CE139" s="471"/>
      <c r="CF139" s="471"/>
      <c r="CG139" s="471"/>
      <c r="CH139" s="471"/>
      <c r="CI139" s="471"/>
      <c r="CJ139" s="471"/>
      <c r="CK139" s="471"/>
      <c r="CL139" s="471"/>
    </row>
    <row r="140" spans="1:191" s="272" customFormat="1" hidden="1">
      <c r="A140" s="545"/>
      <c r="B140" s="785"/>
      <c r="C140" s="785"/>
      <c r="D140" s="266"/>
      <c r="E140" s="266"/>
      <c r="F140" s="266"/>
      <c r="G140" s="266"/>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c r="AH140" s="266"/>
      <c r="AI140" s="266"/>
      <c r="AJ140" s="266"/>
      <c r="AK140" s="266"/>
      <c r="AL140" s="266"/>
      <c r="AM140" s="266"/>
      <c r="AN140" s="266"/>
      <c r="AO140" s="266"/>
      <c r="AP140" s="266"/>
      <c r="AQ140" s="266"/>
      <c r="AR140" s="266"/>
      <c r="AS140" s="266"/>
      <c r="AT140" s="266"/>
      <c r="AU140" s="266"/>
      <c r="AV140" s="266"/>
      <c r="AW140" s="266"/>
      <c r="AX140" s="266"/>
      <c r="AY140" s="266"/>
      <c r="AZ140" s="266"/>
      <c r="BA140" s="266"/>
      <c r="BB140" s="266"/>
      <c r="BC140" s="266"/>
      <c r="BD140" s="266"/>
      <c r="BE140" s="266"/>
      <c r="BF140" s="266"/>
      <c r="BG140" s="266"/>
      <c r="BH140" s="266"/>
      <c r="BI140" s="266"/>
      <c r="BJ140" s="266"/>
      <c r="BK140" s="266"/>
      <c r="BL140" s="266"/>
      <c r="BM140" s="266"/>
      <c r="BN140" s="266"/>
      <c r="BO140" s="333"/>
      <c r="BP140" s="266"/>
      <c r="BQ140" s="266"/>
      <c r="BR140" s="266"/>
      <c r="BS140" s="266"/>
      <c r="BT140" s="266"/>
      <c r="BU140" s="266"/>
      <c r="BV140" s="266"/>
      <c r="BW140" s="266"/>
      <c r="BX140" s="266"/>
      <c r="BY140" s="266"/>
      <c r="BZ140" s="266"/>
      <c r="CA140" s="266"/>
      <c r="CB140" s="266"/>
      <c r="CC140" s="266"/>
      <c r="CD140" s="266"/>
      <c r="CE140" s="266"/>
      <c r="CF140" s="266"/>
      <c r="CG140" s="266"/>
      <c r="CH140" s="266"/>
      <c r="CI140" s="266"/>
      <c r="CJ140" s="266"/>
      <c r="CK140" s="266"/>
      <c r="CL140" s="266"/>
      <c r="CM140" s="266"/>
      <c r="CN140" s="266"/>
      <c r="CO140" s="266"/>
      <c r="CP140" s="266"/>
      <c r="CQ140" s="266"/>
      <c r="CR140" s="266"/>
      <c r="CS140" s="266"/>
      <c r="CT140" s="266"/>
      <c r="CU140" s="266"/>
      <c r="CV140" s="266"/>
      <c r="CW140" s="266"/>
      <c r="CX140" s="266"/>
      <c r="CY140" s="266"/>
      <c r="CZ140" s="266"/>
      <c r="DA140" s="266"/>
      <c r="DB140" s="266"/>
      <c r="DC140" s="266"/>
      <c r="DD140" s="266"/>
      <c r="DE140" s="266"/>
      <c r="DF140" s="266"/>
      <c r="DG140" s="266"/>
      <c r="DH140" s="266"/>
      <c r="DI140" s="266"/>
      <c r="DJ140" s="266"/>
      <c r="DK140" s="266"/>
      <c r="DL140" s="266"/>
      <c r="DM140" s="266"/>
      <c r="DN140" s="266"/>
      <c r="DO140" s="266"/>
      <c r="DP140" s="266"/>
      <c r="DQ140" s="266"/>
      <c r="DR140" s="266"/>
      <c r="DS140" s="266"/>
      <c r="DT140" s="266"/>
      <c r="DU140" s="266"/>
      <c r="DV140" s="266"/>
      <c r="DW140" s="266"/>
      <c r="DX140" s="266"/>
      <c r="DY140" s="266"/>
      <c r="DZ140" s="266"/>
      <c r="EA140" s="266"/>
      <c r="EB140" s="266"/>
      <c r="EC140" s="266"/>
      <c r="ED140" s="266"/>
      <c r="EE140" s="266"/>
      <c r="EF140" s="266"/>
      <c r="EG140" s="266"/>
      <c r="EH140" s="266"/>
      <c r="EI140" s="266"/>
      <c r="EJ140" s="266"/>
      <c r="EK140" s="266"/>
      <c r="EL140" s="266"/>
      <c r="EM140" s="266"/>
      <c r="EN140" s="266"/>
      <c r="EO140" s="266"/>
      <c r="EP140" s="266"/>
      <c r="EQ140" s="266"/>
      <c r="ER140" s="266"/>
      <c r="ES140" s="266"/>
      <c r="ET140" s="266"/>
      <c r="EU140" s="266"/>
      <c r="EV140" s="266"/>
      <c r="EW140" s="266"/>
      <c r="EX140" s="266"/>
      <c r="EY140" s="266"/>
      <c r="EZ140" s="266"/>
      <c r="FA140" s="266"/>
      <c r="FB140" s="266"/>
      <c r="FC140" s="266"/>
      <c r="FD140" s="266"/>
      <c r="FE140" s="266"/>
      <c r="FF140" s="266"/>
      <c r="FG140" s="266"/>
      <c r="FH140" s="266"/>
      <c r="FI140" s="266"/>
      <c r="FJ140" s="266"/>
      <c r="FK140" s="266"/>
      <c r="FL140" s="266"/>
      <c r="FM140" s="266"/>
      <c r="FN140" s="266"/>
      <c r="FO140" s="266"/>
      <c r="FP140" s="266"/>
      <c r="FQ140" s="266"/>
      <c r="FR140" s="266"/>
      <c r="FS140" s="266"/>
      <c r="FT140" s="266"/>
      <c r="FU140" s="266"/>
      <c r="FV140" s="266"/>
      <c r="FW140" s="266"/>
      <c r="FX140" s="266"/>
      <c r="FY140" s="266"/>
      <c r="FZ140" s="266"/>
      <c r="GA140" s="266"/>
      <c r="GB140" s="266"/>
      <c r="GC140" s="266"/>
      <c r="GD140" s="266"/>
      <c r="GE140" s="266"/>
      <c r="GF140" s="266"/>
      <c r="GG140" s="266"/>
      <c r="GH140" s="266"/>
      <c r="GI140" s="266"/>
    </row>
    <row r="141" spans="1:191" s="272" customFormat="1" ht="33" hidden="1">
      <c r="A141" s="545"/>
      <c r="B141" s="451" t="s">
        <v>164</v>
      </c>
      <c r="C141" s="470"/>
      <c r="D141" s="266"/>
      <c r="E141" s="266"/>
      <c r="F141" s="266"/>
      <c r="G141" s="266"/>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6"/>
      <c r="AI141" s="266"/>
      <c r="AJ141" s="266"/>
      <c r="AK141" s="266"/>
      <c r="AL141" s="266"/>
      <c r="AM141" s="266"/>
      <c r="AN141" s="266"/>
      <c r="AO141" s="266"/>
      <c r="AP141" s="266"/>
      <c r="AQ141" s="266"/>
      <c r="AR141" s="266"/>
      <c r="AS141" s="266"/>
      <c r="AT141" s="266"/>
      <c r="AU141" s="266"/>
      <c r="AV141" s="266"/>
      <c r="AW141" s="266"/>
      <c r="AX141" s="266"/>
      <c r="AY141" s="266"/>
      <c r="AZ141" s="266"/>
      <c r="BA141" s="266"/>
      <c r="BB141" s="266"/>
      <c r="BC141" s="266"/>
      <c r="BD141" s="266"/>
      <c r="BE141" s="266"/>
      <c r="BF141" s="266"/>
      <c r="BG141" s="266"/>
      <c r="BH141" s="266"/>
      <c r="BI141" s="266"/>
      <c r="BJ141" s="266"/>
      <c r="BK141" s="266"/>
      <c r="BL141" s="266"/>
      <c r="BM141" s="266"/>
      <c r="BN141" s="266"/>
      <c r="BO141" s="333"/>
      <c r="BP141" s="266"/>
      <c r="BQ141" s="266"/>
      <c r="BR141" s="266"/>
      <c r="BS141" s="266"/>
      <c r="BT141" s="266"/>
      <c r="BU141" s="266"/>
      <c r="BV141" s="266"/>
      <c r="BW141" s="266"/>
      <c r="BX141" s="266"/>
      <c r="BY141" s="266"/>
      <c r="BZ141" s="266"/>
      <c r="CA141" s="266"/>
      <c r="CB141" s="266"/>
      <c r="CC141" s="266"/>
      <c r="CD141" s="266"/>
      <c r="CE141" s="266"/>
      <c r="CF141" s="266"/>
      <c r="CG141" s="266"/>
      <c r="CH141" s="266"/>
      <c r="CI141" s="266"/>
      <c r="CJ141" s="266"/>
      <c r="CK141" s="266"/>
      <c r="CL141" s="266"/>
      <c r="CM141" s="266"/>
      <c r="CN141" s="266"/>
      <c r="CO141" s="266"/>
      <c r="CP141" s="266"/>
      <c r="CQ141" s="266"/>
      <c r="CR141" s="266"/>
      <c r="CS141" s="266"/>
      <c r="CT141" s="266"/>
      <c r="CU141" s="266"/>
      <c r="CV141" s="266"/>
      <c r="CW141" s="266"/>
      <c r="CX141" s="266"/>
      <c r="CY141" s="266"/>
      <c r="CZ141" s="266"/>
      <c r="DA141" s="266"/>
      <c r="DB141" s="266"/>
      <c r="DC141" s="266"/>
      <c r="DD141" s="266"/>
      <c r="DE141" s="266"/>
      <c r="DF141" s="266"/>
      <c r="DG141" s="266"/>
      <c r="DH141" s="266"/>
      <c r="DI141" s="266"/>
      <c r="DJ141" s="266"/>
      <c r="DK141" s="266"/>
      <c r="DL141" s="266"/>
      <c r="DM141" s="266"/>
      <c r="DN141" s="266"/>
      <c r="DO141" s="266"/>
      <c r="DP141" s="266"/>
      <c r="DQ141" s="266"/>
      <c r="DR141" s="266"/>
      <c r="DS141" s="266"/>
      <c r="DT141" s="266"/>
      <c r="DU141" s="266"/>
      <c r="DV141" s="266"/>
      <c r="DW141" s="266"/>
      <c r="DX141" s="266"/>
      <c r="DY141" s="266"/>
      <c r="DZ141" s="266"/>
      <c r="EA141" s="266"/>
      <c r="EB141" s="266"/>
      <c r="EC141" s="266"/>
      <c r="ED141" s="266"/>
      <c r="EE141" s="266"/>
      <c r="EF141" s="266"/>
      <c r="EG141" s="266"/>
      <c r="EH141" s="266"/>
      <c r="EI141" s="266"/>
      <c r="EJ141" s="266"/>
      <c r="EK141" s="266"/>
      <c r="EL141" s="266"/>
      <c r="EM141" s="266"/>
      <c r="EN141" s="266"/>
      <c r="EO141" s="266"/>
      <c r="EP141" s="266"/>
      <c r="EQ141" s="266"/>
      <c r="ER141" s="266"/>
      <c r="ES141" s="266"/>
      <c r="ET141" s="266"/>
      <c r="EU141" s="266"/>
      <c r="EV141" s="266"/>
      <c r="EW141" s="266"/>
      <c r="EX141" s="266"/>
      <c r="EY141" s="266"/>
      <c r="EZ141" s="266"/>
      <c r="FA141" s="266"/>
      <c r="FB141" s="266"/>
      <c r="FC141" s="266"/>
      <c r="FD141" s="266"/>
      <c r="FE141" s="266"/>
      <c r="FF141" s="266"/>
      <c r="FG141" s="266"/>
      <c r="FH141" s="266"/>
      <c r="FI141" s="266"/>
      <c r="FJ141" s="266"/>
      <c r="FK141" s="266"/>
      <c r="FL141" s="266"/>
      <c r="FM141" s="266"/>
      <c r="FN141" s="266"/>
      <c r="FO141" s="266"/>
      <c r="FP141" s="266"/>
      <c r="FQ141" s="266"/>
      <c r="FR141" s="266"/>
      <c r="FS141" s="266"/>
      <c r="FT141" s="266"/>
      <c r="FU141" s="266"/>
      <c r="FV141" s="266"/>
      <c r="FW141" s="266"/>
      <c r="FX141" s="266"/>
      <c r="FY141" s="266"/>
      <c r="FZ141" s="266"/>
      <c r="GA141" s="266"/>
      <c r="GB141" s="266"/>
      <c r="GC141" s="266"/>
      <c r="GD141" s="266"/>
      <c r="GE141" s="266"/>
      <c r="GF141" s="266"/>
      <c r="GG141" s="266"/>
      <c r="GH141" s="266"/>
      <c r="GI141" s="266"/>
    </row>
    <row r="142" spans="1:191" hidden="1"/>
    <row r="143" spans="1:191" hidden="1">
      <c r="A143" s="545" t="s">
        <v>2331</v>
      </c>
      <c r="B143" s="662" t="s">
        <v>254</v>
      </c>
      <c r="BJ143" s="266"/>
    </row>
    <row r="144" spans="1:191" s="272" customFormat="1" ht="17.25" hidden="1" thickBot="1">
      <c r="A144" s="545"/>
      <c r="B144" s="266"/>
      <c r="C144" s="266"/>
      <c r="D144" s="266"/>
      <c r="E144" s="266"/>
      <c r="F144" s="266"/>
      <c r="G144" s="266"/>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66"/>
      <c r="AV144" s="266"/>
      <c r="AW144" s="266"/>
      <c r="AX144" s="266"/>
      <c r="AY144" s="266"/>
      <c r="AZ144" s="266"/>
      <c r="BA144" s="266"/>
      <c r="BB144" s="266"/>
      <c r="BC144" s="266"/>
      <c r="BD144" s="266"/>
      <c r="BE144" s="266"/>
      <c r="BF144" s="266"/>
      <c r="BG144" s="266"/>
      <c r="BH144" s="266"/>
      <c r="BI144" s="266"/>
      <c r="BJ144" s="333"/>
      <c r="BK144" s="266"/>
      <c r="BL144" s="266"/>
      <c r="BM144" s="266"/>
      <c r="BN144" s="266"/>
      <c r="BO144" s="266"/>
      <c r="BP144" s="266"/>
      <c r="BQ144" s="266"/>
      <c r="BR144" s="266"/>
      <c r="BS144" s="266"/>
      <c r="BT144" s="266"/>
      <c r="BU144" s="266"/>
      <c r="BV144" s="266"/>
      <c r="BW144" s="266"/>
      <c r="BX144" s="266"/>
      <c r="BY144" s="266"/>
      <c r="BZ144" s="266"/>
      <c r="CA144" s="266"/>
      <c r="CB144" s="266"/>
      <c r="CC144" s="266"/>
      <c r="CD144" s="266"/>
      <c r="CE144" s="266"/>
      <c r="CF144" s="266"/>
      <c r="CG144" s="266"/>
      <c r="CH144" s="266"/>
      <c r="CI144" s="266"/>
      <c r="CJ144" s="266"/>
      <c r="CK144" s="266"/>
      <c r="CL144" s="266"/>
      <c r="CM144" s="266"/>
      <c r="CN144" s="266"/>
      <c r="CO144" s="266"/>
      <c r="CP144" s="266"/>
      <c r="CQ144" s="266"/>
      <c r="CR144" s="266"/>
      <c r="CS144" s="266"/>
      <c r="CT144" s="266"/>
      <c r="CU144" s="266"/>
      <c r="CV144" s="266"/>
      <c r="CW144" s="266"/>
      <c r="CX144" s="266"/>
      <c r="CY144" s="266"/>
      <c r="CZ144" s="266"/>
      <c r="DA144" s="266"/>
      <c r="DB144" s="266"/>
      <c r="DC144" s="266"/>
      <c r="DD144" s="266"/>
      <c r="DE144" s="266"/>
      <c r="DF144" s="266"/>
      <c r="DG144" s="266"/>
      <c r="DH144" s="266"/>
      <c r="DI144" s="266"/>
      <c r="DJ144" s="266"/>
      <c r="DK144" s="266"/>
      <c r="DL144" s="266"/>
      <c r="DM144" s="266"/>
      <c r="DN144" s="266"/>
      <c r="DO144" s="266"/>
      <c r="DP144" s="266"/>
      <c r="DQ144" s="266"/>
      <c r="DR144" s="266"/>
      <c r="DS144" s="266"/>
      <c r="DT144" s="266"/>
      <c r="DU144" s="266"/>
      <c r="DV144" s="266"/>
      <c r="DW144" s="266"/>
      <c r="DX144" s="266"/>
      <c r="DY144" s="266"/>
      <c r="DZ144" s="266"/>
      <c r="EA144" s="266"/>
      <c r="EB144" s="266"/>
      <c r="EC144" s="266"/>
      <c r="ED144" s="266"/>
      <c r="EE144" s="266"/>
      <c r="EF144" s="266"/>
      <c r="EG144" s="266"/>
      <c r="EH144" s="266"/>
      <c r="EI144" s="266"/>
      <c r="EJ144" s="266"/>
      <c r="EK144" s="266"/>
      <c r="EL144" s="266"/>
      <c r="EM144" s="266"/>
      <c r="EN144" s="266"/>
      <c r="EO144" s="266"/>
      <c r="EP144" s="266"/>
      <c r="EQ144" s="266"/>
      <c r="ER144" s="266"/>
      <c r="ES144" s="266"/>
      <c r="ET144" s="266"/>
      <c r="EU144" s="266"/>
      <c r="EV144" s="266"/>
      <c r="EW144" s="266"/>
      <c r="EX144" s="266"/>
      <c r="EY144" s="266"/>
      <c r="EZ144" s="266"/>
      <c r="FA144" s="266"/>
      <c r="FB144" s="266"/>
      <c r="FC144" s="266"/>
      <c r="FD144" s="266"/>
      <c r="FE144" s="266"/>
      <c r="FF144" s="266"/>
      <c r="FG144" s="266"/>
      <c r="FH144" s="266"/>
      <c r="FI144" s="266"/>
      <c r="FJ144" s="266"/>
      <c r="FK144" s="266"/>
      <c r="FL144" s="266"/>
      <c r="FM144" s="266"/>
      <c r="FN144" s="266"/>
      <c r="FO144" s="266"/>
      <c r="FP144" s="266"/>
      <c r="FQ144" s="266"/>
      <c r="FR144" s="266"/>
      <c r="FS144" s="266"/>
      <c r="FT144" s="266"/>
      <c r="FU144" s="266"/>
      <c r="FV144" s="266"/>
      <c r="FW144" s="266"/>
      <c r="FX144" s="266"/>
      <c r="FY144" s="266"/>
      <c r="FZ144" s="266"/>
      <c r="GA144" s="266"/>
      <c r="GB144" s="266"/>
      <c r="GC144" s="266"/>
      <c r="GD144" s="266"/>
    </row>
    <row r="145" spans="1:187" hidden="1">
      <c r="B145" s="673" t="s">
        <v>48</v>
      </c>
      <c r="C145" s="677" t="s">
        <v>42</v>
      </c>
      <c r="D145" s="677" t="s">
        <v>49</v>
      </c>
      <c r="E145" s="677" t="s">
        <v>40</v>
      </c>
      <c r="F145" s="677" t="s">
        <v>43</v>
      </c>
      <c r="G145" s="678" t="s">
        <v>41</v>
      </c>
      <c r="BJ145" s="266"/>
    </row>
    <row r="146" spans="1:187" s="272" customFormat="1" hidden="1">
      <c r="A146" s="545"/>
      <c r="B146" s="679" t="s">
        <v>178</v>
      </c>
      <c r="C146" s="680" t="s">
        <v>47</v>
      </c>
      <c r="D146" s="680" t="s">
        <v>45</v>
      </c>
      <c r="E146" s="680" t="s">
        <v>46</v>
      </c>
      <c r="F146" s="680" t="s">
        <v>44</v>
      </c>
      <c r="G146" s="681" t="s">
        <v>44</v>
      </c>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c r="AR146" s="266"/>
      <c r="AS146" s="266"/>
      <c r="AT146" s="266"/>
      <c r="AU146" s="266"/>
      <c r="AV146" s="266"/>
      <c r="AW146" s="266"/>
      <c r="AX146" s="266"/>
      <c r="AY146" s="266"/>
      <c r="AZ146" s="266"/>
      <c r="BA146" s="266"/>
      <c r="BB146" s="266"/>
      <c r="BC146" s="266"/>
      <c r="BD146" s="266"/>
      <c r="BE146" s="266"/>
      <c r="BF146" s="266"/>
      <c r="BG146" s="266"/>
      <c r="BH146" s="266"/>
      <c r="BI146" s="266"/>
      <c r="BJ146" s="333"/>
      <c r="BK146" s="266"/>
      <c r="BL146" s="266"/>
      <c r="BM146" s="266"/>
      <c r="BN146" s="266"/>
      <c r="BO146" s="266"/>
      <c r="BP146" s="266"/>
      <c r="BQ146" s="266"/>
      <c r="BR146" s="266"/>
      <c r="BS146" s="266"/>
      <c r="BT146" s="266"/>
      <c r="BU146" s="266"/>
      <c r="BV146" s="266"/>
      <c r="BW146" s="266"/>
      <c r="BX146" s="266"/>
      <c r="BY146" s="266"/>
      <c r="BZ146" s="266"/>
      <c r="CA146" s="266"/>
      <c r="CB146" s="266"/>
      <c r="CC146" s="266"/>
      <c r="CD146" s="266"/>
      <c r="CE146" s="266"/>
      <c r="CF146" s="266"/>
      <c r="CG146" s="266"/>
      <c r="CH146" s="266"/>
      <c r="CI146" s="266"/>
      <c r="CJ146" s="266"/>
      <c r="CK146" s="266"/>
      <c r="CL146" s="266"/>
      <c r="CM146" s="266"/>
      <c r="CN146" s="266"/>
      <c r="CO146" s="266"/>
      <c r="CP146" s="266"/>
      <c r="CQ146" s="266"/>
      <c r="CR146" s="266"/>
      <c r="CS146" s="266"/>
      <c r="CT146" s="266"/>
      <c r="CU146" s="266"/>
      <c r="CV146" s="266"/>
      <c r="CW146" s="266"/>
      <c r="CX146" s="266"/>
      <c r="CY146" s="266"/>
      <c r="CZ146" s="266"/>
      <c r="DA146" s="266"/>
      <c r="DB146" s="266"/>
      <c r="DC146" s="266"/>
      <c r="DD146" s="266"/>
      <c r="DE146" s="266"/>
      <c r="DF146" s="266"/>
      <c r="DG146" s="266"/>
      <c r="DH146" s="266"/>
      <c r="DI146" s="266"/>
      <c r="DJ146" s="266"/>
      <c r="DK146" s="266"/>
      <c r="DL146" s="266"/>
      <c r="DM146" s="266"/>
      <c r="DN146" s="266"/>
      <c r="DO146" s="266"/>
      <c r="DP146" s="266"/>
      <c r="DQ146" s="266"/>
      <c r="DR146" s="266"/>
      <c r="DS146" s="266"/>
      <c r="DT146" s="266"/>
      <c r="DU146" s="266"/>
      <c r="DV146" s="266"/>
      <c r="DW146" s="266"/>
      <c r="DX146" s="266"/>
      <c r="DY146" s="266"/>
      <c r="DZ146" s="266"/>
      <c r="EA146" s="266"/>
      <c r="EB146" s="266"/>
      <c r="EC146" s="266"/>
      <c r="ED146" s="266"/>
      <c r="EE146" s="266"/>
      <c r="EF146" s="266"/>
      <c r="EG146" s="266"/>
      <c r="EH146" s="266"/>
      <c r="EI146" s="266"/>
      <c r="EJ146" s="266"/>
      <c r="EK146" s="266"/>
      <c r="EL146" s="266"/>
      <c r="EM146" s="266"/>
      <c r="EN146" s="266"/>
      <c r="EO146" s="266"/>
      <c r="EP146" s="266"/>
      <c r="EQ146" s="266"/>
      <c r="ER146" s="266"/>
      <c r="ES146" s="266"/>
      <c r="ET146" s="266"/>
      <c r="EU146" s="266"/>
      <c r="EV146" s="266"/>
      <c r="EW146" s="266"/>
      <c r="EX146" s="266"/>
      <c r="EY146" s="266"/>
      <c r="EZ146" s="266"/>
      <c r="FA146" s="266"/>
      <c r="FB146" s="266"/>
      <c r="FC146" s="266"/>
      <c r="FD146" s="266"/>
      <c r="FE146" s="266"/>
      <c r="FF146" s="266"/>
      <c r="FG146" s="266"/>
      <c r="FH146" s="266"/>
      <c r="FI146" s="266"/>
      <c r="FJ146" s="266"/>
      <c r="FK146" s="266"/>
      <c r="FL146" s="266"/>
      <c r="FM146" s="266"/>
      <c r="FN146" s="266"/>
      <c r="FO146" s="266"/>
      <c r="FP146" s="266"/>
      <c r="FQ146" s="266"/>
      <c r="FR146" s="266"/>
      <c r="FS146" s="266"/>
      <c r="FT146" s="266"/>
      <c r="FU146" s="266"/>
      <c r="FV146" s="266"/>
      <c r="FW146" s="266"/>
      <c r="FX146" s="266"/>
      <c r="FY146" s="266"/>
      <c r="FZ146" s="266"/>
      <c r="GA146" s="266"/>
      <c r="GB146" s="266"/>
      <c r="GC146" s="266"/>
      <c r="GD146" s="266"/>
    </row>
    <row r="147" spans="1:187" hidden="1">
      <c r="B147" s="661" t="s">
        <v>2344</v>
      </c>
      <c r="C147" s="672">
        <v>0</v>
      </c>
      <c r="D147" s="672">
        <v>0</v>
      </c>
      <c r="E147" s="672" t="e">
        <f>#REF!</f>
        <v>#REF!</v>
      </c>
      <c r="F147" s="672">
        <v>0</v>
      </c>
      <c r="G147" s="666">
        <v>0</v>
      </c>
    </row>
    <row r="148" spans="1:187" s="272" customFormat="1" hidden="1">
      <c r="A148" s="545"/>
      <c r="B148" s="661" t="s">
        <v>179</v>
      </c>
      <c r="C148" s="672">
        <v>0</v>
      </c>
      <c r="D148" s="672">
        <v>0</v>
      </c>
      <c r="E148" s="672" t="e">
        <f>#REF!</f>
        <v>#REF!</v>
      </c>
      <c r="F148" s="672">
        <v>0</v>
      </c>
      <c r="G148" s="666">
        <v>0</v>
      </c>
      <c r="H148" s="266"/>
      <c r="I148" s="266"/>
      <c r="J148" s="266"/>
      <c r="K148" s="266"/>
      <c r="L148" s="266"/>
      <c r="M148" s="266"/>
      <c r="N148" s="266"/>
      <c r="O148" s="266"/>
      <c r="P148" s="266"/>
      <c r="Q148" s="266"/>
      <c r="R148" s="266"/>
      <c r="S148" s="266"/>
      <c r="T148" s="266"/>
      <c r="U148" s="266"/>
      <c r="V148" s="266"/>
      <c r="W148" s="266"/>
      <c r="X148" s="266"/>
      <c r="Y148" s="266"/>
      <c r="Z148" s="266"/>
      <c r="AA148" s="266"/>
      <c r="AB148" s="266"/>
      <c r="AC148" s="266"/>
      <c r="AD148" s="266"/>
      <c r="AE148" s="266"/>
      <c r="AF148" s="266"/>
      <c r="AG148" s="266"/>
      <c r="AH148" s="266"/>
      <c r="AI148" s="266"/>
      <c r="AJ148" s="266"/>
      <c r="AK148" s="266"/>
      <c r="AL148" s="266"/>
      <c r="AM148" s="266"/>
      <c r="AN148" s="266"/>
      <c r="AO148" s="266"/>
      <c r="AP148" s="266"/>
      <c r="AQ148" s="266"/>
      <c r="AR148" s="266"/>
      <c r="AS148" s="266"/>
      <c r="AT148" s="266"/>
      <c r="AU148" s="266"/>
      <c r="AV148" s="266"/>
      <c r="AW148" s="266"/>
      <c r="AX148" s="266"/>
      <c r="AY148" s="266"/>
      <c r="AZ148" s="266"/>
      <c r="BA148" s="266"/>
      <c r="BB148" s="266"/>
      <c r="BC148" s="266"/>
      <c r="BD148" s="266"/>
      <c r="BE148" s="266"/>
      <c r="BF148" s="266"/>
      <c r="BG148" s="266"/>
      <c r="BH148" s="266"/>
      <c r="BI148" s="266"/>
      <c r="BJ148" s="333"/>
      <c r="BK148" s="266"/>
      <c r="BL148" s="266"/>
      <c r="BM148" s="266"/>
      <c r="BN148" s="266"/>
      <c r="BO148" s="266"/>
      <c r="BP148" s="266"/>
      <c r="BQ148" s="266"/>
      <c r="BR148" s="266"/>
      <c r="BS148" s="266"/>
      <c r="BT148" s="266"/>
      <c r="BU148" s="266"/>
      <c r="BV148" s="266"/>
      <c r="BW148" s="266"/>
      <c r="BX148" s="266"/>
      <c r="BY148" s="266"/>
      <c r="BZ148" s="266"/>
      <c r="CA148" s="266"/>
      <c r="CB148" s="266"/>
      <c r="CC148" s="266"/>
      <c r="CD148" s="266"/>
      <c r="CE148" s="266"/>
      <c r="CF148" s="266"/>
      <c r="CG148" s="266"/>
      <c r="CH148" s="266"/>
      <c r="CI148" s="266"/>
      <c r="CJ148" s="266"/>
      <c r="CK148" s="266"/>
      <c r="CL148" s="266"/>
      <c r="CM148" s="266"/>
      <c r="CN148" s="266"/>
      <c r="CO148" s="266"/>
      <c r="CP148" s="266"/>
      <c r="CQ148" s="266"/>
      <c r="CR148" s="266"/>
      <c r="CS148" s="266"/>
      <c r="CT148" s="266"/>
      <c r="CU148" s="266"/>
      <c r="CV148" s="266"/>
      <c r="CW148" s="266"/>
      <c r="CX148" s="266"/>
      <c r="CY148" s="266"/>
      <c r="CZ148" s="266"/>
      <c r="DA148" s="266"/>
      <c r="DB148" s="266"/>
      <c r="DC148" s="266"/>
      <c r="DD148" s="266"/>
      <c r="DE148" s="266"/>
      <c r="DF148" s="266"/>
      <c r="DG148" s="266"/>
      <c r="DH148" s="266"/>
      <c r="DI148" s="266"/>
      <c r="DJ148" s="266"/>
      <c r="DK148" s="266"/>
      <c r="DL148" s="266"/>
      <c r="DM148" s="266"/>
      <c r="DN148" s="266"/>
      <c r="DO148" s="266"/>
      <c r="DP148" s="266"/>
      <c r="DQ148" s="266"/>
      <c r="DR148" s="266"/>
      <c r="DS148" s="266"/>
      <c r="DT148" s="266"/>
      <c r="DU148" s="266"/>
      <c r="DV148" s="266"/>
      <c r="DW148" s="266"/>
      <c r="DX148" s="266"/>
      <c r="DY148" s="266"/>
      <c r="DZ148" s="266"/>
      <c r="EA148" s="266"/>
      <c r="EB148" s="266"/>
      <c r="EC148" s="266"/>
      <c r="ED148" s="266"/>
      <c r="EE148" s="266"/>
      <c r="EF148" s="266"/>
      <c r="EG148" s="266"/>
      <c r="EH148" s="266"/>
      <c r="EI148" s="266"/>
      <c r="EJ148" s="266"/>
      <c r="EK148" s="266"/>
      <c r="EL148" s="266"/>
      <c r="EM148" s="266"/>
      <c r="EN148" s="266"/>
      <c r="EO148" s="266"/>
      <c r="EP148" s="266"/>
      <c r="EQ148" s="266"/>
      <c r="ER148" s="266"/>
      <c r="ES148" s="266"/>
      <c r="ET148" s="266"/>
      <c r="EU148" s="266"/>
      <c r="EV148" s="266"/>
      <c r="EW148" s="266"/>
      <c r="EX148" s="266"/>
      <c r="EY148" s="266"/>
      <c r="EZ148" s="266"/>
      <c r="FA148" s="266"/>
      <c r="FB148" s="266"/>
      <c r="FC148" s="266"/>
      <c r="FD148" s="266"/>
      <c r="FE148" s="266"/>
      <c r="FF148" s="266"/>
      <c r="FG148" s="266"/>
      <c r="FH148" s="266"/>
      <c r="FI148" s="266"/>
      <c r="FJ148" s="266"/>
      <c r="FK148" s="266"/>
      <c r="FL148" s="266"/>
      <c r="FM148" s="266"/>
      <c r="FN148" s="266"/>
      <c r="FO148" s="266"/>
      <c r="FP148" s="266"/>
      <c r="FQ148" s="266"/>
      <c r="FR148" s="266"/>
      <c r="FS148" s="266"/>
      <c r="FT148" s="266"/>
      <c r="FU148" s="266"/>
      <c r="FV148" s="266"/>
      <c r="FW148" s="266"/>
      <c r="FX148" s="266"/>
      <c r="FY148" s="266"/>
      <c r="FZ148" s="266"/>
      <c r="GA148" s="266"/>
      <c r="GB148" s="266"/>
      <c r="GC148" s="266"/>
      <c r="GD148" s="266"/>
    </row>
    <row r="149" spans="1:187" s="272" customFormat="1" hidden="1">
      <c r="A149" s="545"/>
      <c r="B149" s="661" t="s">
        <v>2296</v>
      </c>
      <c r="C149" s="672"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149" s="672" t="e">
        <f>IF(#REF!='אמדן כלכלי'!D380,#REF!,0)+IF(#REF!='אמדן כלכלי'!D380,#REF!,0)+IF(#REF!='אמדן כלכלי'!D380,#REF!,0)+IF(#REF!='אמדן כלכלי'!D380,#REF!,0)+IF(#REF!='אמדן כלכלי'!D380,#REF!,0)+IF(#REF!='אמדן כלכלי'!D380,#REF!,0)+IF(#REF!='אמדן כלכלי'!D380,#REF!,0)+IF(#REF!='אמדן כלכלי'!D380,#REF!,0)+IF(#REF!='אמדן כלכלי'!D380,#REF!,0)+IF(#REF!='אמדן כלכלי'!D380,#REF!,0)+IF(#REF!='אמדן כלכלי'!D380,#REF!,0)+IF(#REF!='אמדן כלכלי'!D380,#REF!,0)+IF(#REF!='אמדן כלכלי'!D380,#REF!,0)+IF(#REF!='אמדן כלכלי'!D380,#REF!,0)+IF(#REF!='אמדן כלכלי'!D380,#REF!,0)+IF(#REF!='אמדן כלכלי'!D380,#REF!,0)+IF(#REF!='אמדן כלכלי'!D380,#REF!,0)+IF(#REF!='אמדן כלכלי'!D380,#REF!,0)</f>
        <v>#REF!</v>
      </c>
      <c r="E149" s="672"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149" s="672"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149" s="666"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H149" s="266"/>
      <c r="I149" s="266"/>
      <c r="J149" s="266"/>
      <c r="K149" s="266"/>
      <c r="L149" s="266"/>
      <c r="M149" s="266"/>
      <c r="N149" s="266"/>
      <c r="O149" s="266"/>
      <c r="P149" s="266"/>
      <c r="Q149" s="266"/>
      <c r="R149" s="266"/>
      <c r="S149" s="266"/>
      <c r="T149" s="266"/>
      <c r="U149" s="266"/>
      <c r="V149" s="266"/>
      <c r="W149" s="266"/>
      <c r="X149" s="266"/>
      <c r="Y149" s="266"/>
      <c r="Z149" s="266"/>
      <c r="AA149" s="266"/>
      <c r="AB149" s="266"/>
      <c r="AC149" s="266"/>
      <c r="AD149" s="266"/>
      <c r="AE149" s="266"/>
      <c r="AF149" s="266"/>
      <c r="AG149" s="266"/>
      <c r="AH149" s="266"/>
      <c r="AI149" s="266"/>
      <c r="AJ149" s="266"/>
      <c r="AK149" s="266"/>
      <c r="AL149" s="266"/>
      <c r="AM149" s="266"/>
      <c r="AN149" s="266"/>
      <c r="AO149" s="266"/>
      <c r="AP149" s="266"/>
      <c r="AQ149" s="266"/>
      <c r="AR149" s="266"/>
      <c r="AS149" s="266"/>
      <c r="AT149" s="266"/>
      <c r="AU149" s="266"/>
      <c r="AV149" s="266"/>
      <c r="AW149" s="266"/>
      <c r="AX149" s="266"/>
      <c r="AY149" s="266"/>
      <c r="AZ149" s="266"/>
      <c r="BA149" s="266"/>
      <c r="BB149" s="266"/>
      <c r="BC149" s="266"/>
      <c r="BD149" s="266"/>
      <c r="BE149" s="266"/>
      <c r="BF149" s="266"/>
      <c r="BG149" s="266"/>
      <c r="BH149" s="266"/>
      <c r="BI149" s="266"/>
      <c r="BJ149" s="333"/>
      <c r="BK149" s="266"/>
      <c r="BL149" s="266"/>
      <c r="BM149" s="266"/>
      <c r="BN149" s="266"/>
      <c r="BO149" s="266"/>
      <c r="BP149" s="266"/>
      <c r="BQ149" s="266"/>
      <c r="BR149" s="266"/>
      <c r="BS149" s="266"/>
      <c r="BT149" s="266"/>
      <c r="BU149" s="266"/>
      <c r="BV149" s="266"/>
      <c r="BW149" s="266"/>
      <c r="BX149" s="266"/>
      <c r="BY149" s="266"/>
      <c r="BZ149" s="266"/>
      <c r="CA149" s="266"/>
      <c r="CB149" s="266"/>
      <c r="CC149" s="266"/>
      <c r="CD149" s="266"/>
      <c r="CE149" s="266"/>
      <c r="CF149" s="266"/>
      <c r="CG149" s="266"/>
      <c r="CH149" s="266"/>
      <c r="CI149" s="266"/>
      <c r="CJ149" s="266"/>
      <c r="CK149" s="266"/>
      <c r="CL149" s="266"/>
      <c r="CM149" s="266"/>
      <c r="CN149" s="266"/>
      <c r="CO149" s="266"/>
      <c r="CP149" s="266"/>
      <c r="CQ149" s="266"/>
      <c r="CR149" s="266"/>
      <c r="CS149" s="266"/>
      <c r="CT149" s="266"/>
      <c r="CU149" s="266"/>
      <c r="CV149" s="266"/>
      <c r="CW149" s="266"/>
      <c r="CX149" s="266"/>
      <c r="CY149" s="266"/>
      <c r="CZ149" s="266"/>
      <c r="DA149" s="266"/>
      <c r="DB149" s="266"/>
      <c r="DC149" s="266"/>
      <c r="DD149" s="266"/>
      <c r="DE149" s="266"/>
      <c r="DF149" s="266"/>
      <c r="DG149" s="266"/>
      <c r="DH149" s="266"/>
      <c r="DI149" s="266"/>
      <c r="DJ149" s="266"/>
      <c r="DK149" s="266"/>
      <c r="DL149" s="266"/>
      <c r="DM149" s="266"/>
      <c r="DN149" s="266"/>
      <c r="DO149" s="266"/>
      <c r="DP149" s="266"/>
      <c r="DQ149" s="266"/>
      <c r="DR149" s="266"/>
      <c r="DS149" s="266"/>
      <c r="DT149" s="266"/>
      <c r="DU149" s="266"/>
      <c r="DV149" s="266"/>
      <c r="DW149" s="266"/>
      <c r="DX149" s="266"/>
      <c r="DY149" s="266"/>
      <c r="DZ149" s="266"/>
      <c r="EA149" s="266"/>
      <c r="EB149" s="266"/>
      <c r="EC149" s="266"/>
      <c r="ED149" s="266"/>
      <c r="EE149" s="266"/>
      <c r="EF149" s="266"/>
      <c r="EG149" s="266"/>
      <c r="EH149" s="266"/>
      <c r="EI149" s="266"/>
      <c r="EJ149" s="266"/>
      <c r="EK149" s="266"/>
      <c r="EL149" s="266"/>
      <c r="EM149" s="266"/>
      <c r="EN149" s="266"/>
      <c r="EO149" s="266"/>
      <c r="EP149" s="266"/>
      <c r="EQ149" s="266"/>
      <c r="ER149" s="266"/>
      <c r="ES149" s="266"/>
      <c r="ET149" s="266"/>
      <c r="EU149" s="266"/>
      <c r="EV149" s="266"/>
      <c r="EW149" s="266"/>
      <c r="EX149" s="266"/>
      <c r="EY149" s="266"/>
      <c r="EZ149" s="266"/>
      <c r="FA149" s="266"/>
      <c r="FB149" s="266"/>
      <c r="FC149" s="266"/>
      <c r="FD149" s="266"/>
      <c r="FE149" s="266"/>
      <c r="FF149" s="266"/>
      <c r="FG149" s="266"/>
      <c r="FH149" s="266"/>
      <c r="FI149" s="266"/>
      <c r="FJ149" s="266"/>
      <c r="FK149" s="266"/>
      <c r="FL149" s="266"/>
      <c r="FM149" s="266"/>
      <c r="FN149" s="266"/>
      <c r="FO149" s="266"/>
      <c r="FP149" s="266"/>
      <c r="FQ149" s="266"/>
      <c r="FR149" s="266"/>
      <c r="FS149" s="266"/>
      <c r="FT149" s="266"/>
      <c r="FU149" s="266"/>
      <c r="FV149" s="266"/>
      <c r="FW149" s="266"/>
      <c r="FX149" s="266"/>
      <c r="FY149" s="266"/>
      <c r="FZ149" s="266"/>
      <c r="GA149" s="266"/>
      <c r="GB149" s="266"/>
      <c r="GC149" s="266"/>
      <c r="GD149" s="266"/>
    </row>
    <row r="150" spans="1:187" hidden="1">
      <c r="B150" s="661" t="s">
        <v>180</v>
      </c>
      <c r="C150" s="672">
        <v>0</v>
      </c>
      <c r="D150" s="672">
        <v>0</v>
      </c>
      <c r="E150" s="672" t="e">
        <f>#REF!</f>
        <v>#REF!</v>
      </c>
      <c r="F150" s="672">
        <v>0</v>
      </c>
      <c r="G150" s="666">
        <v>0</v>
      </c>
    </row>
    <row r="151" spans="1:187" hidden="1">
      <c r="B151" s="661" t="s">
        <v>2310</v>
      </c>
      <c r="C151" s="672">
        <v>0</v>
      </c>
      <c r="D151" s="672">
        <v>0</v>
      </c>
      <c r="E151" s="672">
        <f>משאבות!D281</f>
        <v>0</v>
      </c>
      <c r="F151" s="672">
        <v>0</v>
      </c>
      <c r="G151" s="666">
        <v>0</v>
      </c>
    </row>
    <row r="152" spans="1:187" hidden="1">
      <c r="B152" s="661" t="s">
        <v>2311</v>
      </c>
      <c r="C152" s="672">
        <v>0</v>
      </c>
      <c r="D152" s="672">
        <v>0</v>
      </c>
      <c r="E152" s="672" t="e">
        <f>#REF!</f>
        <v>#REF!</v>
      </c>
      <c r="F152" s="672">
        <v>0</v>
      </c>
      <c r="G152" s="666">
        <v>0</v>
      </c>
    </row>
    <row r="153" spans="1:187" s="272" customFormat="1" hidden="1">
      <c r="A153" s="545"/>
      <c r="B153" s="661" t="s">
        <v>181</v>
      </c>
      <c r="C153" s="672" t="e">
        <f>#REF!</f>
        <v>#REF!</v>
      </c>
      <c r="D153" s="672" t="e">
        <f>#REF!</f>
        <v>#REF!</v>
      </c>
      <c r="E153" s="672" t="e">
        <f>#REF!</f>
        <v>#REF!</v>
      </c>
      <c r="F153" s="672" t="e">
        <f>#REF!</f>
        <v>#REF!</v>
      </c>
      <c r="G153" s="666" t="e">
        <f>#REF!</f>
        <v>#REF!</v>
      </c>
      <c r="H153" s="266"/>
      <c r="I153" s="266"/>
      <c r="J153" s="266"/>
      <c r="K153" s="266"/>
      <c r="L153" s="266"/>
      <c r="M153" s="266"/>
      <c r="N153" s="266"/>
      <c r="O153" s="266"/>
      <c r="P153" s="266"/>
      <c r="Q153" s="266"/>
      <c r="R153" s="266"/>
      <c r="S153" s="266"/>
      <c r="T153" s="266"/>
      <c r="U153" s="266"/>
      <c r="V153" s="266"/>
      <c r="W153" s="266"/>
      <c r="X153" s="266"/>
      <c r="Y153" s="266"/>
      <c r="Z153" s="266"/>
      <c r="AA153" s="266"/>
      <c r="AB153" s="266"/>
      <c r="AC153" s="266"/>
      <c r="AD153" s="266"/>
      <c r="AE153" s="266"/>
      <c r="AF153" s="266"/>
      <c r="AG153" s="266"/>
      <c r="AH153" s="266"/>
      <c r="AI153" s="266"/>
      <c r="AJ153" s="266"/>
      <c r="AK153" s="266"/>
      <c r="AL153" s="266"/>
      <c r="AM153" s="266"/>
      <c r="AN153" s="266"/>
      <c r="AO153" s="266"/>
      <c r="AP153" s="266"/>
      <c r="AQ153" s="266"/>
      <c r="AR153" s="266"/>
      <c r="AS153" s="266"/>
      <c r="AT153" s="266"/>
      <c r="AU153" s="266"/>
      <c r="AV153" s="266"/>
      <c r="AW153" s="266"/>
      <c r="AX153" s="266"/>
      <c r="AY153" s="266"/>
      <c r="AZ153" s="266"/>
      <c r="BA153" s="266"/>
      <c r="BB153" s="266"/>
      <c r="BC153" s="266"/>
      <c r="BD153" s="266"/>
      <c r="BE153" s="266"/>
      <c r="BF153" s="266"/>
      <c r="BG153" s="266"/>
      <c r="BH153" s="266"/>
      <c r="BI153" s="266"/>
      <c r="BJ153" s="333"/>
      <c r="BK153" s="266"/>
      <c r="BL153" s="266"/>
      <c r="BM153" s="266"/>
      <c r="BN153" s="266"/>
      <c r="BO153" s="266"/>
      <c r="BP153" s="266"/>
      <c r="BQ153" s="266"/>
      <c r="BR153" s="266"/>
      <c r="BS153" s="266"/>
      <c r="BT153" s="266"/>
      <c r="BU153" s="266"/>
      <c r="BV153" s="266"/>
      <c r="BW153" s="266"/>
      <c r="BX153" s="266"/>
      <c r="BY153" s="266"/>
      <c r="BZ153" s="266"/>
      <c r="CA153" s="266"/>
      <c r="CB153" s="266"/>
      <c r="CC153" s="266"/>
      <c r="CD153" s="266"/>
      <c r="CE153" s="266"/>
      <c r="CF153" s="266"/>
      <c r="CG153" s="266"/>
      <c r="CH153" s="266"/>
      <c r="CI153" s="266"/>
      <c r="CJ153" s="266"/>
      <c r="CK153" s="266"/>
      <c r="CL153" s="266"/>
      <c r="CM153" s="266"/>
      <c r="CN153" s="266"/>
      <c r="CO153" s="266"/>
      <c r="CP153" s="266"/>
      <c r="CQ153" s="266"/>
      <c r="CR153" s="266"/>
      <c r="CS153" s="266"/>
      <c r="CT153" s="266"/>
      <c r="CU153" s="266"/>
      <c r="CV153" s="266"/>
      <c r="CW153" s="266"/>
      <c r="CX153" s="266"/>
      <c r="CY153" s="266"/>
      <c r="CZ153" s="266"/>
      <c r="DA153" s="266"/>
      <c r="DB153" s="266"/>
      <c r="DC153" s="266"/>
      <c r="DD153" s="266"/>
      <c r="DE153" s="266"/>
      <c r="DF153" s="266"/>
      <c r="DG153" s="266"/>
      <c r="DH153" s="266"/>
      <c r="DI153" s="266"/>
      <c r="DJ153" s="266"/>
      <c r="DK153" s="266"/>
      <c r="DL153" s="266"/>
      <c r="DM153" s="266"/>
      <c r="DN153" s="266"/>
      <c r="DO153" s="266"/>
      <c r="DP153" s="266"/>
      <c r="DQ153" s="266"/>
      <c r="DR153" s="266"/>
      <c r="DS153" s="266"/>
      <c r="DT153" s="266"/>
      <c r="DU153" s="266"/>
      <c r="DV153" s="266"/>
      <c r="DW153" s="266"/>
      <c r="DX153" s="266"/>
      <c r="DY153" s="266"/>
      <c r="DZ153" s="266"/>
      <c r="EA153" s="266"/>
      <c r="EB153" s="266"/>
      <c r="EC153" s="266"/>
      <c r="ED153" s="266"/>
      <c r="EE153" s="266"/>
      <c r="EF153" s="266"/>
      <c r="EG153" s="266"/>
      <c r="EH153" s="266"/>
      <c r="EI153" s="266"/>
      <c r="EJ153" s="266"/>
      <c r="EK153" s="266"/>
      <c r="EL153" s="266"/>
      <c r="EM153" s="266"/>
      <c r="EN153" s="266"/>
      <c r="EO153" s="266"/>
      <c r="EP153" s="266"/>
      <c r="EQ153" s="266"/>
      <c r="ER153" s="266"/>
      <c r="ES153" s="266"/>
      <c r="ET153" s="266"/>
      <c r="EU153" s="266"/>
      <c r="EV153" s="266"/>
      <c r="EW153" s="266"/>
      <c r="EX153" s="266"/>
      <c r="EY153" s="266"/>
      <c r="EZ153" s="266"/>
      <c r="FA153" s="266"/>
      <c r="FB153" s="266"/>
      <c r="FC153" s="266"/>
      <c r="FD153" s="266"/>
      <c r="FE153" s="266"/>
      <c r="FF153" s="266"/>
      <c r="FG153" s="266"/>
      <c r="FH153" s="266"/>
      <c r="FI153" s="266"/>
      <c r="FJ153" s="266"/>
      <c r="FK153" s="266"/>
      <c r="FL153" s="266"/>
      <c r="FM153" s="266"/>
      <c r="FN153" s="266"/>
      <c r="FO153" s="266"/>
      <c r="FP153" s="266"/>
      <c r="FQ153" s="266"/>
      <c r="FR153" s="266"/>
      <c r="FS153" s="266"/>
      <c r="FT153" s="266"/>
      <c r="FU153" s="266"/>
      <c r="FV153" s="266"/>
      <c r="FW153" s="266"/>
      <c r="FX153" s="266"/>
      <c r="FY153" s="266"/>
      <c r="FZ153" s="266"/>
      <c r="GA153" s="266"/>
      <c r="GB153" s="266"/>
      <c r="GC153" s="266"/>
      <c r="GD153" s="266"/>
    </row>
    <row r="154" spans="1:187" s="272" customFormat="1" hidden="1">
      <c r="A154" s="545"/>
      <c r="B154" s="661" t="s">
        <v>229</v>
      </c>
      <c r="C154" s="672">
        <v>0</v>
      </c>
      <c r="D154" s="672">
        <v>0</v>
      </c>
      <c r="E154" s="672" t="e">
        <f>#REF!-'7. ייצור חשמל'!E211</f>
        <v>#REF!</v>
      </c>
      <c r="F154" s="672">
        <v>0</v>
      </c>
      <c r="G154" s="666">
        <v>0</v>
      </c>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c r="AH154" s="266"/>
      <c r="AI154" s="266"/>
      <c r="AJ154" s="266"/>
      <c r="AK154" s="266"/>
      <c r="AL154" s="266"/>
      <c r="AM154" s="266"/>
      <c r="AN154" s="266"/>
      <c r="AO154" s="266"/>
      <c r="AP154" s="266"/>
      <c r="AQ154" s="266"/>
      <c r="AR154" s="266"/>
      <c r="AS154" s="266"/>
      <c r="AT154" s="266"/>
      <c r="AU154" s="266"/>
      <c r="AV154" s="266"/>
      <c r="AW154" s="266"/>
      <c r="AX154" s="266"/>
      <c r="AY154" s="266"/>
      <c r="AZ154" s="266"/>
      <c r="BA154" s="266"/>
      <c r="BB154" s="266"/>
      <c r="BC154" s="266"/>
      <c r="BD154" s="266"/>
      <c r="BE154" s="266"/>
      <c r="BF154" s="266"/>
      <c r="BG154" s="266"/>
      <c r="BH154" s="266"/>
      <c r="BI154" s="266"/>
      <c r="BJ154" s="333"/>
      <c r="BK154" s="266"/>
      <c r="BL154" s="266"/>
      <c r="BM154" s="266"/>
      <c r="BN154" s="266"/>
      <c r="BO154" s="266"/>
      <c r="BP154" s="266"/>
      <c r="BQ154" s="266"/>
      <c r="BR154" s="266"/>
      <c r="BS154" s="266"/>
      <c r="BT154" s="266"/>
      <c r="BU154" s="266"/>
      <c r="BV154" s="266"/>
      <c r="BW154" s="266"/>
      <c r="BX154" s="266"/>
      <c r="BY154" s="266"/>
      <c r="BZ154" s="266"/>
      <c r="CA154" s="266"/>
      <c r="CB154" s="266"/>
      <c r="CC154" s="266"/>
      <c r="CD154" s="266"/>
      <c r="CE154" s="266"/>
      <c r="CF154" s="266"/>
      <c r="CG154" s="266"/>
      <c r="CH154" s="266"/>
      <c r="CI154" s="266"/>
      <c r="CJ154" s="266"/>
      <c r="CK154" s="266"/>
      <c r="CL154" s="266"/>
      <c r="CM154" s="266"/>
      <c r="CN154" s="266"/>
      <c r="CO154" s="266"/>
      <c r="CP154" s="266"/>
      <c r="CQ154" s="266"/>
      <c r="CR154" s="266"/>
      <c r="CS154" s="266"/>
      <c r="CT154" s="266"/>
      <c r="CU154" s="266"/>
      <c r="CV154" s="266"/>
      <c r="CW154" s="266"/>
      <c r="CX154" s="266"/>
      <c r="CY154" s="266"/>
      <c r="CZ154" s="266"/>
      <c r="DA154" s="266"/>
      <c r="DB154" s="266"/>
      <c r="DC154" s="266"/>
      <c r="DD154" s="266"/>
      <c r="DE154" s="266"/>
      <c r="DF154" s="266"/>
      <c r="DG154" s="266"/>
      <c r="DH154" s="266"/>
      <c r="DI154" s="266"/>
      <c r="DJ154" s="266"/>
      <c r="DK154" s="266"/>
      <c r="DL154" s="266"/>
      <c r="DM154" s="266"/>
      <c r="DN154" s="266"/>
      <c r="DO154" s="266"/>
      <c r="DP154" s="266"/>
      <c r="DQ154" s="266"/>
      <c r="DR154" s="266"/>
      <c r="DS154" s="266"/>
      <c r="DT154" s="266"/>
      <c r="DU154" s="266"/>
      <c r="DV154" s="266"/>
      <c r="DW154" s="266"/>
      <c r="DX154" s="266"/>
      <c r="DY154" s="266"/>
      <c r="DZ154" s="266"/>
      <c r="EA154" s="266"/>
      <c r="EB154" s="266"/>
      <c r="EC154" s="266"/>
      <c r="ED154" s="266"/>
      <c r="EE154" s="266"/>
      <c r="EF154" s="266"/>
      <c r="EG154" s="266"/>
      <c r="EH154" s="266"/>
      <c r="EI154" s="266"/>
      <c r="EJ154" s="266"/>
      <c r="EK154" s="266"/>
      <c r="EL154" s="266"/>
      <c r="EM154" s="266"/>
      <c r="EN154" s="266"/>
      <c r="EO154" s="266"/>
      <c r="EP154" s="266"/>
      <c r="EQ154" s="266"/>
      <c r="ER154" s="266"/>
      <c r="ES154" s="266"/>
      <c r="ET154" s="266"/>
      <c r="EU154" s="266"/>
      <c r="EV154" s="266"/>
      <c r="EW154" s="266"/>
      <c r="EX154" s="266"/>
      <c r="EY154" s="266"/>
      <c r="EZ154" s="266"/>
      <c r="FA154" s="266"/>
      <c r="FB154" s="266"/>
      <c r="FC154" s="266"/>
      <c r="FD154" s="266"/>
      <c r="FE154" s="266"/>
      <c r="FF154" s="266"/>
      <c r="FG154" s="266"/>
      <c r="FH154" s="266"/>
      <c r="FI154" s="266"/>
      <c r="FJ154" s="266"/>
      <c r="FK154" s="266"/>
      <c r="FL154" s="266"/>
      <c r="FM154" s="266"/>
      <c r="FN154" s="266"/>
      <c r="FO154" s="266"/>
      <c r="FP154" s="266"/>
      <c r="FQ154" s="266"/>
      <c r="FR154" s="266"/>
      <c r="FS154" s="266"/>
      <c r="FT154" s="266"/>
      <c r="FU154" s="266"/>
      <c r="FV154" s="266"/>
      <c r="FW154" s="266"/>
      <c r="FX154" s="266"/>
      <c r="FY154" s="266"/>
      <c r="FZ154" s="266"/>
      <c r="GA154" s="266"/>
      <c r="GB154" s="266"/>
      <c r="GC154" s="266"/>
      <c r="GD154" s="266"/>
    </row>
    <row r="155" spans="1:187" s="272" customFormat="1" ht="17.25" hidden="1" thickBot="1">
      <c r="A155" s="545"/>
      <c r="B155" s="682" t="s">
        <v>157</v>
      </c>
      <c r="C155" s="683" t="e">
        <f>SUM(C147:C154)</f>
        <v>#REF!</v>
      </c>
      <c r="D155" s="683" t="e">
        <f>SUM(D147:D154)</f>
        <v>#REF!</v>
      </c>
      <c r="E155" s="683" t="e">
        <f>SUM(E147:E154)</f>
        <v>#REF!</v>
      </c>
      <c r="F155" s="683" t="e">
        <f>SUM(F147:F154)</f>
        <v>#REF!</v>
      </c>
      <c r="G155" s="671" t="e">
        <f>SUM(G147:G154)</f>
        <v>#REF!</v>
      </c>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c r="AH155" s="266"/>
      <c r="AI155" s="266"/>
      <c r="AJ155" s="266"/>
      <c r="AK155" s="266"/>
      <c r="AL155" s="266"/>
      <c r="AM155" s="266"/>
      <c r="AN155" s="266"/>
      <c r="AO155" s="266"/>
      <c r="AP155" s="266"/>
      <c r="AQ155" s="266"/>
      <c r="AR155" s="266"/>
      <c r="AS155" s="266"/>
      <c r="AT155" s="266"/>
      <c r="AU155" s="266"/>
      <c r="AV155" s="266"/>
      <c r="AW155" s="266"/>
      <c r="AX155" s="266"/>
      <c r="AY155" s="266"/>
      <c r="AZ155" s="266"/>
      <c r="BA155" s="266"/>
      <c r="BB155" s="266"/>
      <c r="BC155" s="266"/>
      <c r="BD155" s="266"/>
      <c r="BE155" s="266"/>
      <c r="BF155" s="266"/>
      <c r="BG155" s="266"/>
      <c r="BH155" s="266"/>
      <c r="BI155" s="266"/>
      <c r="BJ155" s="333"/>
      <c r="BK155" s="266"/>
      <c r="BL155" s="266"/>
      <c r="BM155" s="266"/>
      <c r="BN155" s="266"/>
      <c r="BO155" s="266"/>
      <c r="BP155" s="266"/>
      <c r="BQ155" s="266"/>
      <c r="BR155" s="266"/>
      <c r="BS155" s="266"/>
      <c r="BT155" s="266"/>
      <c r="BU155" s="266"/>
      <c r="BV155" s="266"/>
      <c r="BW155" s="266"/>
      <c r="BX155" s="266"/>
      <c r="BY155" s="266"/>
      <c r="BZ155" s="266"/>
      <c r="CA155" s="266"/>
      <c r="CB155" s="266"/>
      <c r="CC155" s="266"/>
      <c r="CD155" s="266"/>
      <c r="CE155" s="266"/>
      <c r="CF155" s="266"/>
      <c r="CG155" s="266"/>
      <c r="CH155" s="266"/>
      <c r="CI155" s="266"/>
      <c r="CJ155" s="266"/>
      <c r="CK155" s="266"/>
      <c r="CL155" s="266"/>
      <c r="CM155" s="266"/>
      <c r="CN155" s="266"/>
      <c r="CO155" s="266"/>
      <c r="CP155" s="266"/>
      <c r="CQ155" s="266"/>
      <c r="CR155" s="266"/>
      <c r="CS155" s="266"/>
      <c r="CT155" s="266"/>
      <c r="CU155" s="266"/>
      <c r="CV155" s="266"/>
      <c r="CW155" s="266"/>
      <c r="CX155" s="266"/>
      <c r="CY155" s="266"/>
      <c r="CZ155" s="266"/>
      <c r="DA155" s="266"/>
      <c r="DB155" s="266"/>
      <c r="DC155" s="266"/>
      <c r="DD155" s="266"/>
      <c r="DE155" s="266"/>
      <c r="DF155" s="266"/>
      <c r="DG155" s="266"/>
      <c r="DH155" s="266"/>
      <c r="DI155" s="266"/>
      <c r="DJ155" s="266"/>
      <c r="DK155" s="266"/>
      <c r="DL155" s="266"/>
      <c r="DM155" s="266"/>
      <c r="DN155" s="266"/>
      <c r="DO155" s="266"/>
      <c r="DP155" s="266"/>
      <c r="DQ155" s="266"/>
      <c r="DR155" s="266"/>
      <c r="DS155" s="266"/>
      <c r="DT155" s="266"/>
      <c r="DU155" s="266"/>
      <c r="DV155" s="266"/>
      <c r="DW155" s="266"/>
      <c r="DX155" s="266"/>
      <c r="DY155" s="266"/>
      <c r="DZ155" s="266"/>
      <c r="EA155" s="266"/>
      <c r="EB155" s="266"/>
      <c r="EC155" s="266"/>
      <c r="ED155" s="266"/>
      <c r="EE155" s="266"/>
      <c r="EF155" s="266"/>
      <c r="EG155" s="266"/>
      <c r="EH155" s="266"/>
      <c r="EI155" s="266"/>
      <c r="EJ155" s="266"/>
      <c r="EK155" s="266"/>
      <c r="EL155" s="266"/>
      <c r="EM155" s="266"/>
      <c r="EN155" s="266"/>
      <c r="EO155" s="266"/>
      <c r="EP155" s="266"/>
      <c r="EQ155" s="266"/>
      <c r="ER155" s="266"/>
      <c r="ES155" s="266"/>
      <c r="ET155" s="266"/>
      <c r="EU155" s="266"/>
      <c r="EV155" s="266"/>
      <c r="EW155" s="266"/>
      <c r="EX155" s="266"/>
      <c r="EY155" s="266"/>
      <c r="EZ155" s="266"/>
      <c r="FA155" s="266"/>
      <c r="FB155" s="266"/>
      <c r="FC155" s="266"/>
      <c r="FD155" s="266"/>
      <c r="FE155" s="266"/>
      <c r="FF155" s="266"/>
      <c r="FG155" s="266"/>
      <c r="FH155" s="266"/>
      <c r="FI155" s="266"/>
      <c r="FJ155" s="266"/>
      <c r="FK155" s="266"/>
      <c r="FL155" s="266"/>
      <c r="FM155" s="266"/>
      <c r="FN155" s="266"/>
      <c r="FO155" s="266"/>
      <c r="FP155" s="266"/>
      <c r="FQ155" s="266"/>
      <c r="FR155" s="266"/>
      <c r="FS155" s="266"/>
      <c r="FT155" s="266"/>
      <c r="FU155" s="266"/>
      <c r="FV155" s="266"/>
      <c r="FW155" s="266"/>
      <c r="FX155" s="266"/>
      <c r="FY155" s="266"/>
      <c r="FZ155" s="266"/>
      <c r="GA155" s="266"/>
      <c r="GB155" s="266"/>
      <c r="GC155" s="266"/>
      <c r="GD155" s="266"/>
    </row>
    <row r="156" spans="1:187" s="272" customFormat="1" hidden="1">
      <c r="A156" s="545"/>
      <c r="B156" s="266"/>
      <c r="C156" s="266"/>
      <c r="D156" s="266"/>
      <c r="E156" s="266"/>
      <c r="F156" s="266"/>
      <c r="G156" s="266"/>
      <c r="H156" s="266"/>
      <c r="I156" s="266"/>
      <c r="J156" s="266"/>
      <c r="K156" s="266"/>
      <c r="L156" s="266"/>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c r="AH156" s="266"/>
      <c r="AI156" s="266"/>
      <c r="AJ156" s="266"/>
      <c r="AK156" s="266"/>
      <c r="AL156" s="266"/>
      <c r="AM156" s="266"/>
      <c r="AN156" s="266"/>
      <c r="AO156" s="266"/>
      <c r="AP156" s="266"/>
      <c r="AQ156" s="266"/>
      <c r="AR156" s="266"/>
      <c r="AS156" s="266"/>
      <c r="AT156" s="266"/>
      <c r="AU156" s="266"/>
      <c r="AV156" s="266"/>
      <c r="AW156" s="266"/>
      <c r="AX156" s="266"/>
      <c r="AY156" s="266"/>
      <c r="AZ156" s="266"/>
      <c r="BA156" s="266"/>
      <c r="BB156" s="266"/>
      <c r="BC156" s="266"/>
      <c r="BD156" s="266"/>
      <c r="BE156" s="266"/>
      <c r="BF156" s="266"/>
      <c r="BG156" s="266"/>
      <c r="BH156" s="266"/>
      <c r="BI156" s="266"/>
      <c r="BJ156" s="333"/>
      <c r="BK156" s="266"/>
      <c r="BL156" s="266"/>
      <c r="BM156" s="266"/>
      <c r="BN156" s="266"/>
      <c r="BO156" s="266"/>
      <c r="BP156" s="266"/>
      <c r="BQ156" s="266"/>
      <c r="BR156" s="266"/>
      <c r="BS156" s="266"/>
      <c r="BT156" s="266"/>
      <c r="BU156" s="266"/>
      <c r="BV156" s="266"/>
      <c r="BW156" s="266"/>
      <c r="BX156" s="266"/>
      <c r="BY156" s="266"/>
      <c r="BZ156" s="266"/>
      <c r="CA156" s="266"/>
      <c r="CB156" s="266"/>
      <c r="CC156" s="266"/>
      <c r="CD156" s="266"/>
      <c r="CE156" s="266"/>
      <c r="CF156" s="266"/>
      <c r="CG156" s="266"/>
      <c r="CH156" s="266"/>
      <c r="CI156" s="266"/>
      <c r="CJ156" s="266"/>
      <c r="CK156" s="266"/>
      <c r="CL156" s="266"/>
      <c r="CM156" s="266"/>
      <c r="CN156" s="266"/>
      <c r="CO156" s="266"/>
      <c r="CP156" s="266"/>
      <c r="CQ156" s="266"/>
      <c r="CR156" s="266"/>
      <c r="CS156" s="266"/>
      <c r="CT156" s="266"/>
      <c r="CU156" s="266"/>
      <c r="CV156" s="266"/>
      <c r="CW156" s="266"/>
      <c r="CX156" s="266"/>
      <c r="CY156" s="266"/>
      <c r="CZ156" s="266"/>
      <c r="DA156" s="266"/>
      <c r="DB156" s="266"/>
      <c r="DC156" s="266"/>
      <c r="DD156" s="266"/>
      <c r="DE156" s="266"/>
      <c r="DF156" s="266"/>
      <c r="DG156" s="266"/>
      <c r="DH156" s="266"/>
      <c r="DI156" s="266"/>
      <c r="DJ156" s="266"/>
      <c r="DK156" s="266"/>
      <c r="DL156" s="266"/>
      <c r="DM156" s="266"/>
      <c r="DN156" s="266"/>
      <c r="DO156" s="266"/>
      <c r="DP156" s="266"/>
      <c r="DQ156" s="266"/>
      <c r="DR156" s="266"/>
      <c r="DS156" s="266"/>
      <c r="DT156" s="266"/>
      <c r="DU156" s="266"/>
      <c r="DV156" s="266"/>
      <c r="DW156" s="266"/>
      <c r="DX156" s="266"/>
      <c r="DY156" s="266"/>
      <c r="DZ156" s="266"/>
      <c r="EA156" s="266"/>
      <c r="EB156" s="266"/>
      <c r="EC156" s="266"/>
      <c r="ED156" s="266"/>
      <c r="EE156" s="266"/>
      <c r="EF156" s="266"/>
      <c r="EG156" s="266"/>
      <c r="EH156" s="266"/>
      <c r="EI156" s="266"/>
      <c r="EJ156" s="266"/>
      <c r="EK156" s="266"/>
      <c r="EL156" s="266"/>
      <c r="EM156" s="266"/>
      <c r="EN156" s="266"/>
      <c r="EO156" s="266"/>
      <c r="EP156" s="266"/>
      <c r="EQ156" s="266"/>
      <c r="ER156" s="266"/>
      <c r="ES156" s="266"/>
      <c r="ET156" s="266"/>
      <c r="EU156" s="266"/>
      <c r="EV156" s="266"/>
      <c r="EW156" s="266"/>
      <c r="EX156" s="266"/>
      <c r="EY156" s="266"/>
      <c r="EZ156" s="266"/>
      <c r="FA156" s="266"/>
      <c r="FB156" s="266"/>
      <c r="FC156" s="266"/>
      <c r="FD156" s="266"/>
      <c r="FE156" s="266"/>
      <c r="FF156" s="266"/>
      <c r="FG156" s="266"/>
      <c r="FH156" s="266"/>
      <c r="FI156" s="266"/>
      <c r="FJ156" s="266"/>
      <c r="FK156" s="266"/>
      <c r="FL156" s="266"/>
      <c r="FM156" s="266"/>
      <c r="FN156" s="266"/>
      <c r="FO156" s="266"/>
      <c r="FP156" s="266"/>
      <c r="FQ156" s="266"/>
      <c r="FR156" s="266"/>
      <c r="FS156" s="266"/>
      <c r="FT156" s="266"/>
      <c r="FU156" s="266"/>
      <c r="FV156" s="266"/>
      <c r="FW156" s="266"/>
      <c r="FX156" s="266"/>
      <c r="FY156" s="266"/>
      <c r="FZ156" s="266"/>
      <c r="GA156" s="266"/>
      <c r="GB156" s="266"/>
      <c r="GC156" s="266"/>
      <c r="GD156" s="266"/>
    </row>
    <row r="157" spans="1:187" ht="20.25" hidden="1" customHeight="1">
      <c r="A157" s="545" t="s">
        <v>2332</v>
      </c>
      <c r="B157" s="662" t="s">
        <v>238</v>
      </c>
    </row>
    <row r="158" spans="1:187" hidden="1">
      <c r="B158" s="453" t="s">
        <v>230</v>
      </c>
    </row>
    <row r="159" spans="1:187" ht="17.25" hidden="1" thickBot="1"/>
    <row r="160" spans="1:187" s="463" customFormat="1" ht="17.25" hidden="1" thickBot="1">
      <c r="A160" s="545"/>
      <c r="B160" s="673" t="s">
        <v>48</v>
      </c>
      <c r="C160" s="674" t="s">
        <v>178</v>
      </c>
      <c r="D160" s="684" t="s">
        <v>231</v>
      </c>
      <c r="E160" s="684" t="s">
        <v>244</v>
      </c>
      <c r="F160" s="675" t="s">
        <v>232</v>
      </c>
      <c r="G160" s="266"/>
      <c r="H160" s="266"/>
      <c r="I160" s="266"/>
      <c r="J160" s="266"/>
      <c r="K160" s="266"/>
      <c r="L160" s="266"/>
      <c r="M160" s="266"/>
      <c r="N160" s="266"/>
      <c r="O160" s="266"/>
      <c r="P160" s="266"/>
      <c r="Q160" s="266"/>
      <c r="R160" s="266"/>
      <c r="S160" s="266"/>
      <c r="T160" s="266"/>
      <c r="U160" s="266"/>
      <c r="V160" s="266"/>
      <c r="W160" s="266"/>
      <c r="X160" s="266"/>
      <c r="Y160" s="266"/>
      <c r="Z160" s="266"/>
      <c r="AA160" s="266"/>
      <c r="AB160" s="266"/>
      <c r="AC160" s="266"/>
      <c r="AD160" s="266"/>
      <c r="AE160" s="266"/>
      <c r="AF160" s="266"/>
      <c r="AG160" s="266"/>
      <c r="AH160" s="266"/>
      <c r="AI160" s="266"/>
      <c r="AJ160" s="266"/>
      <c r="AK160" s="266"/>
      <c r="AL160" s="266"/>
      <c r="AM160" s="266"/>
      <c r="AN160" s="266"/>
      <c r="AO160" s="266"/>
      <c r="AP160" s="266"/>
      <c r="AQ160" s="266"/>
      <c r="AR160" s="266"/>
      <c r="AS160" s="266"/>
      <c r="AT160" s="266"/>
      <c r="AU160" s="266"/>
      <c r="AV160" s="266"/>
      <c r="AW160" s="266"/>
      <c r="AX160" s="266"/>
      <c r="AY160" s="266"/>
      <c r="AZ160" s="266"/>
      <c r="BA160" s="266"/>
      <c r="BB160" s="266"/>
      <c r="BC160" s="266"/>
      <c r="BD160" s="266"/>
      <c r="BE160" s="266"/>
      <c r="BF160" s="266"/>
      <c r="BG160" s="266"/>
      <c r="BH160" s="266"/>
      <c r="BI160" s="266"/>
      <c r="BJ160" s="266"/>
      <c r="BK160" s="333"/>
      <c r="BL160" s="266"/>
      <c r="BM160" s="266"/>
      <c r="BN160" s="266"/>
      <c r="BO160" s="266"/>
      <c r="BP160" s="266"/>
      <c r="BQ160" s="266"/>
      <c r="BR160" s="266"/>
      <c r="BS160" s="266"/>
      <c r="BT160" s="266"/>
      <c r="BU160" s="266"/>
      <c r="BV160" s="266"/>
      <c r="BW160" s="266"/>
      <c r="BX160" s="266"/>
      <c r="BY160" s="266"/>
      <c r="BZ160" s="266"/>
      <c r="CA160" s="266"/>
      <c r="CB160" s="266"/>
      <c r="CC160" s="266"/>
      <c r="CD160" s="266"/>
      <c r="CE160" s="266"/>
      <c r="CF160" s="266"/>
      <c r="CG160" s="266"/>
      <c r="CH160" s="266"/>
      <c r="CI160" s="266"/>
      <c r="CJ160" s="266"/>
      <c r="CK160" s="266"/>
      <c r="CL160" s="266"/>
      <c r="CM160" s="266"/>
      <c r="CN160" s="266"/>
      <c r="CO160" s="266"/>
      <c r="CP160" s="266"/>
      <c r="CQ160" s="266"/>
      <c r="CR160" s="266"/>
      <c r="CS160" s="266"/>
      <c r="CT160" s="266"/>
      <c r="CU160" s="266"/>
      <c r="CV160" s="266"/>
      <c r="CW160" s="266"/>
      <c r="CX160" s="266"/>
      <c r="CY160" s="266"/>
      <c r="CZ160" s="266"/>
      <c r="DA160" s="266"/>
      <c r="DB160" s="266"/>
      <c r="DC160" s="266"/>
      <c r="DD160" s="266"/>
      <c r="DE160" s="266"/>
      <c r="DF160" s="266"/>
      <c r="DG160" s="266"/>
      <c r="DH160" s="266"/>
      <c r="DI160" s="266"/>
      <c r="DJ160" s="266"/>
      <c r="DK160" s="266"/>
      <c r="DL160" s="266"/>
      <c r="DM160" s="266"/>
      <c r="DN160" s="266"/>
      <c r="DO160" s="266"/>
      <c r="DP160" s="266"/>
      <c r="DQ160" s="266"/>
      <c r="DR160" s="266"/>
      <c r="DS160" s="266"/>
      <c r="DT160" s="266"/>
      <c r="DU160" s="266"/>
      <c r="DV160" s="266"/>
      <c r="DW160" s="266"/>
      <c r="DX160" s="266"/>
      <c r="DY160" s="266"/>
      <c r="DZ160" s="266"/>
      <c r="EA160" s="266"/>
      <c r="EB160" s="266"/>
      <c r="EC160" s="266"/>
      <c r="ED160" s="266"/>
      <c r="EE160" s="266"/>
      <c r="EF160" s="266"/>
      <c r="EG160" s="266"/>
      <c r="EH160" s="266"/>
      <c r="EI160" s="266"/>
      <c r="EJ160" s="266"/>
      <c r="EK160" s="266"/>
      <c r="EL160" s="266"/>
      <c r="EM160" s="266"/>
      <c r="EN160" s="266"/>
      <c r="EO160" s="266"/>
      <c r="EP160" s="266"/>
      <c r="EQ160" s="266"/>
      <c r="ER160" s="266"/>
      <c r="ES160" s="266"/>
      <c r="ET160" s="266"/>
      <c r="EU160" s="266"/>
      <c r="EV160" s="266"/>
      <c r="EW160" s="266"/>
      <c r="EX160" s="266"/>
      <c r="EY160" s="266"/>
      <c r="EZ160" s="266"/>
      <c r="FA160" s="266"/>
      <c r="FB160" s="266"/>
      <c r="FC160" s="266"/>
      <c r="FD160" s="266"/>
      <c r="FE160" s="266"/>
      <c r="FF160" s="266"/>
      <c r="FG160" s="266"/>
      <c r="FH160" s="266"/>
      <c r="FI160" s="266"/>
      <c r="FJ160" s="266"/>
      <c r="FK160" s="266"/>
      <c r="FL160" s="266"/>
      <c r="FM160" s="266"/>
      <c r="FN160" s="266"/>
      <c r="FO160" s="266"/>
      <c r="FP160" s="266"/>
      <c r="FQ160" s="266"/>
      <c r="FR160" s="266"/>
      <c r="FS160" s="266"/>
      <c r="FT160" s="266"/>
      <c r="FU160" s="266"/>
      <c r="FV160" s="266"/>
      <c r="FW160" s="266"/>
      <c r="FX160" s="266"/>
      <c r="FY160" s="266"/>
      <c r="FZ160" s="266"/>
      <c r="GA160" s="266"/>
      <c r="GB160" s="266"/>
      <c r="GC160" s="266"/>
      <c r="GD160" s="266"/>
      <c r="GE160" s="266"/>
    </row>
    <row r="161" spans="1:63" hidden="1">
      <c r="B161" s="663" t="s">
        <v>42</v>
      </c>
      <c r="C161" s="664" t="s">
        <v>303</v>
      </c>
      <c r="D161" s="514"/>
      <c r="E161" s="668">
        <f>IF(OR(D161=0,D161=""),קבועים!$C$211,D161)</f>
        <v>20</v>
      </c>
      <c r="F161" s="685" t="e">
        <f>D161*C155</f>
        <v>#REF!</v>
      </c>
      <c r="BJ161" s="266"/>
      <c r="BK161" s="333"/>
    </row>
    <row r="162" spans="1:63" hidden="1">
      <c r="B162" s="663" t="s">
        <v>49</v>
      </c>
      <c r="C162" s="667" t="s">
        <v>311</v>
      </c>
      <c r="D162" s="665"/>
      <c r="E162" s="668">
        <f>IF(OR(D162=0,D162=""),קבועים!$C$212,D162)</f>
        <v>2.9</v>
      </c>
      <c r="F162" s="685" t="e">
        <f>D162*D155</f>
        <v>#REF!</v>
      </c>
      <c r="BJ162" s="266"/>
      <c r="BK162" s="333"/>
    </row>
    <row r="163" spans="1:63" hidden="1">
      <c r="B163" s="663" t="s">
        <v>40</v>
      </c>
      <c r="C163" s="667" t="s">
        <v>312</v>
      </c>
      <c r="D163" s="665"/>
      <c r="E163" s="668">
        <f>IF(OR(D163=0,D163=""),קבועים!$C$213,D163)</f>
        <v>0.47</v>
      </c>
      <c r="F163" s="685" t="e">
        <f>D163*E155</f>
        <v>#REF!</v>
      </c>
      <c r="BJ163" s="266"/>
      <c r="BK163" s="333"/>
    </row>
    <row r="164" spans="1:63" hidden="1">
      <c r="B164" s="663" t="s">
        <v>43</v>
      </c>
      <c r="C164" s="667" t="s">
        <v>313</v>
      </c>
      <c r="D164" s="665"/>
      <c r="E164" s="668">
        <f>IF(OR(D164=0,D164=""),קבועים!$C$214,D164)</f>
        <v>1.49156</v>
      </c>
      <c r="F164" s="685" t="e">
        <f>D164*F155</f>
        <v>#REF!</v>
      </c>
      <c r="BJ164" s="266"/>
      <c r="BK164" s="333"/>
    </row>
    <row r="165" spans="1:63" ht="17.25" hidden="1" thickBot="1">
      <c r="B165" s="676" t="s">
        <v>41</v>
      </c>
      <c r="C165" s="669" t="s">
        <v>313</v>
      </c>
      <c r="D165" s="686"/>
      <c r="E165" s="670">
        <f>IF(OR(D165=0,D165=""),קבועים!$C$215,D165)</f>
        <v>4.5672249999999996</v>
      </c>
      <c r="F165" s="687" t="e">
        <f>D165*G155</f>
        <v>#REF!</v>
      </c>
      <c r="BJ165" s="266"/>
      <c r="BK165" s="333"/>
    </row>
    <row r="166" spans="1:63" hidden="1"/>
    <row r="167" spans="1:63" hidden="1">
      <c r="A167" s="545" t="s">
        <v>2333</v>
      </c>
      <c r="B167" s="662" t="s">
        <v>234</v>
      </c>
      <c r="BI167" s="333"/>
      <c r="BJ167" s="266"/>
    </row>
    <row r="168" spans="1:63" ht="17.25" hidden="1" thickBot="1">
      <c r="BI168" s="333"/>
      <c r="BJ168" s="266"/>
    </row>
    <row r="169" spans="1:63" hidden="1">
      <c r="B169" s="688" t="s">
        <v>48</v>
      </c>
      <c r="C169" s="675" t="s">
        <v>235</v>
      </c>
      <c r="BI169" s="333"/>
      <c r="BJ169" s="266"/>
    </row>
    <row r="170" spans="1:63" hidden="1">
      <c r="B170" s="661" t="s">
        <v>2344</v>
      </c>
      <c r="C170" s="666" t="e">
        <f>(#REF!*#REF!-C147*$E$161)+(#REF!*#REF!-D147*$E$162)+(#REF!*$E$18-E147*$E$163)+(#REF!*#REF!-F147*$E$164)+(#REF!*#REF!-G147*$E$165)</f>
        <v>#REF!</v>
      </c>
      <c r="BI170" s="333"/>
      <c r="BJ170" s="266"/>
    </row>
    <row r="171" spans="1:63" hidden="1">
      <c r="B171" s="661" t="s">
        <v>179</v>
      </c>
      <c r="C171" s="666" t="e">
        <f>(#REF!*#REF!-C148*$E$161)+(#REF!*#REF!-D148*$E$162)+(#REF!*$E$18-E148*$E$163)+(#REF!*#REF!-F148*$E$164)+(#REF!*#REF!-G148*$E$165)</f>
        <v>#REF!</v>
      </c>
      <c r="BI171" s="333"/>
      <c r="BJ171" s="266"/>
    </row>
    <row r="172" spans="1:63" hidden="1">
      <c r="B172" s="661" t="s">
        <v>2296</v>
      </c>
      <c r="C172" s="666" t="e">
        <f>(קבועים!#REF!*#REF!-C149*$E$161)+(קבועים!#REF!*#REF!-D149*$E$162)+(קבועים!#REF!*$E$18-E149*$E$163)+(קבועים!#REF!*#REF!-F149*$E$164)+(קבועים!#REF!*#REF!-G149*$E$165)</f>
        <v>#REF!</v>
      </c>
      <c r="BI172" s="333"/>
      <c r="BJ172" s="266"/>
    </row>
    <row r="173" spans="1:63" hidden="1">
      <c r="B173" s="661" t="s">
        <v>180</v>
      </c>
      <c r="C173" s="666" t="e">
        <f>(#REF!*#REF!-C150*$E$161)+(#REF!*#REF!-D150*$E$162)+(#REF!*$E$18-E150*$E$163)+(#REF!*#REF!-F150*$E$164)+(#REF!*#REF!-G150*$E$165)</f>
        <v>#REF!</v>
      </c>
      <c r="BI173" s="333"/>
      <c r="BJ173" s="266"/>
    </row>
    <row r="174" spans="1:63" hidden="1">
      <c r="B174" s="661" t="s">
        <v>2310</v>
      </c>
      <c r="C174" s="666" t="e">
        <f>(#REF!*#REF!-C151*$E$161)+(#REF!*#REF!-D151*$E$162)+(C13*$E$18-E151*$E$163)+(#REF!*#REF!-F151*$E$164)+(#REF!*#REF!-G151*$E$165)</f>
        <v>#REF!</v>
      </c>
      <c r="BI174" s="333"/>
      <c r="BJ174" s="266"/>
    </row>
    <row r="175" spans="1:63" hidden="1">
      <c r="B175" s="661" t="s">
        <v>2311</v>
      </c>
      <c r="C175" s="666" t="e">
        <f>(#REF!*#REF!-C152*$E$161)+(#REF!*#REF!-D152*$E$162)+(#REF!*$E$18-E152*$E$163)+(#REF!*#REF!-F152*$E$164)+(#REF!*#REF!-G152*$E$165)</f>
        <v>#REF!</v>
      </c>
      <c r="BI175" s="333"/>
      <c r="BJ175" s="266"/>
    </row>
    <row r="176" spans="1:63" hidden="1">
      <c r="B176" s="661" t="s">
        <v>181</v>
      </c>
      <c r="C176" s="666" t="e">
        <f>(#REF!*#REF!-C153*$E$161)+(#REF!*#REF!-D153*$E$162)+(#REF!*$E$18-E153*$E$163)+(#REF!*#REF!-F153*$E$164)+(#REF!*#REF!-G153*$E$165)</f>
        <v>#REF!</v>
      </c>
      <c r="BI176" s="333"/>
      <c r="BJ176" s="266"/>
    </row>
    <row r="177" spans="2:62" hidden="1">
      <c r="B177" s="661" t="s">
        <v>229</v>
      </c>
      <c r="C177" s="666" t="e">
        <f>(#REF!*#REF!-C154*$E$161)+(#REF!*#REF!-D154*$E$162)+(#REF!*$E$18-E154*$E$163)+(#REF!*#REF!-F154*$E$164)+(#REF!*#REF!-G154*$E$165)</f>
        <v>#REF!</v>
      </c>
      <c r="BI177" s="333"/>
      <c r="BJ177" s="266"/>
    </row>
    <row r="178" spans="2:62" ht="17.25" hidden="1" thickBot="1">
      <c r="B178" s="682" t="s">
        <v>157</v>
      </c>
      <c r="C178" s="671" t="e">
        <f>SUM(C170:C177)</f>
        <v>#REF!</v>
      </c>
      <c r="BI178" s="333"/>
      <c r="BJ178" s="266"/>
    </row>
    <row r="179" spans="2:62" hidden="1"/>
    <row r="180" spans="2:62" hidden="1"/>
    <row r="181" spans="2:62" hidden="1"/>
  </sheetData>
  <sheetProtection algorithmName="SHA-512" hashValue="aMBJL781NQ1MbSKFd3htG2Qd2ND3JfaoBPqxoTizR15vpZ2m8sHDjjsxLrCZIMJj4r0Yo72p2+job9IGchUJGg==" saltValue="vcaQJ4oDyTNyezu5JEjViw==" spinCount="100000" sheet="1"/>
  <customSheetViews>
    <customSheetView guid="{2DAA1D84-496C-43B3-9B3D-F6443FDB70D2}" scale="90" topLeftCell="A70">
      <selection activeCell="D119" sqref="D119"/>
      <rowBreaks count="2" manualBreakCount="2">
        <brk id="77" max="16383" man="1"/>
        <brk id="161" max="16383" man="1"/>
      </rowBreaks>
      <colBreaks count="1" manualBreakCount="1">
        <brk id="8" max="1048575" man="1"/>
      </colBreaks>
      <pageMargins left="0.7" right="0.7" top="0.75" bottom="0.75" header="0.3" footer="0.3"/>
      <pageSetup paperSize="9" scale="51" orientation="portrait" verticalDpi="0" r:id="rId1"/>
    </customSheetView>
    <customSheetView guid="{4795D392-B56F-435A-BCD0-DB99C7E0A0B0}" scale="90" topLeftCell="A70">
      <selection activeCell="D119" sqref="D119"/>
      <rowBreaks count="2" manualBreakCount="2">
        <brk id="77" max="16383" man="1"/>
        <brk id="161" max="16383" man="1"/>
      </rowBreaks>
      <colBreaks count="1" manualBreakCount="1">
        <brk id="8" max="1048575" man="1"/>
      </colBreaks>
      <pageMargins left="0.7" right="0.7" top="0.75" bottom="0.75" header="0.3" footer="0.3"/>
      <pageSetup paperSize="9" scale="51" orientation="portrait" verticalDpi="0" r:id="rId2"/>
    </customSheetView>
  </customSheetViews>
  <mergeCells count="9">
    <mergeCell ref="A1:J1"/>
    <mergeCell ref="B140:C140"/>
    <mergeCell ref="A56:D56"/>
    <mergeCell ref="B58:C58"/>
    <mergeCell ref="B99:C99"/>
    <mergeCell ref="C2:G2"/>
    <mergeCell ref="B35:F35"/>
    <mergeCell ref="B33:F33"/>
    <mergeCell ref="B34:F34"/>
  </mergeCells>
  <conditionalFormatting sqref="A61:XFD178">
    <cfRule type="expression" dxfId="2" priority="7">
      <formula>OR($C$59="",$C$59=0)</formula>
    </cfRule>
  </conditionalFormatting>
  <conditionalFormatting sqref="A102:XFD178">
    <cfRule type="expression" dxfId="1" priority="6">
      <formula>OR($C$100="",$C$100=0)</formula>
    </cfRule>
  </conditionalFormatting>
  <conditionalFormatting sqref="A143:XFD178">
    <cfRule type="expression" dxfId="0" priority="5">
      <formula>OR($C$141="",$C$141=0)</formula>
    </cfRule>
  </conditionalFormatting>
  <dataValidations disablePrompts="1" count="2">
    <dataValidation type="list" allowBlank="1" showInputMessage="1" showErrorMessage="1" sqref="C141 C100 C59">
      <formula1>כן_לא</formula1>
    </dataValidation>
    <dataValidation type="decimal" operator="greaterThanOrEqual" allowBlank="1" showInputMessage="1" showErrorMessage="1" sqref="D79:D83 D120:D124 D161:D165 D18">
      <formula1>0</formula1>
    </dataValidation>
  </dataValidations>
  <pageMargins left="0.7" right="0.7" top="0.75" bottom="0.75" header="0.3" footer="0.3"/>
  <pageSetup paperSize="9" scale="51" orientation="portrait" r:id="rId3"/>
  <rowBreaks count="2" manualBreakCount="2">
    <brk id="54" max="16383" man="1"/>
    <brk id="138" max="16383" man="1"/>
  </rowBreaks>
  <colBreaks count="1" manualBreakCount="1">
    <brk id="8" max="1048575" man="1"/>
  </col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3" tint="0.59999389629810485"/>
  </sheetPr>
  <dimension ref="A1"/>
  <sheetViews>
    <sheetView rightToLeft="1" workbookViewId="0">
      <selection activeCell="L36" sqref="L36"/>
    </sheetView>
  </sheetViews>
  <sheetFormatPr defaultRowHeight="14.25"/>
  <sheetData>
    <row r="1" spans="1:1" ht="18">
      <c r="A1" s="11" t="s">
        <v>2157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249977111117893"/>
  </sheetPr>
  <dimension ref="A1:Z1814"/>
  <sheetViews>
    <sheetView rightToLeft="1" zoomScale="70" zoomScaleNormal="70" zoomScaleSheetLayoutView="70" workbookViewId="0">
      <selection activeCell="A50" sqref="A50"/>
    </sheetView>
  </sheetViews>
  <sheetFormatPr defaultColWidth="9" defaultRowHeight="15"/>
  <cols>
    <col min="1" max="1" width="39.625" style="174" customWidth="1"/>
    <col min="2" max="2" width="26.375" style="171" bestFit="1" customWidth="1"/>
    <col min="3" max="3" width="39.75" style="171" customWidth="1"/>
    <col min="4" max="4" width="37" style="32" customWidth="1"/>
    <col min="5" max="5" width="36.625" style="171" customWidth="1"/>
    <col min="6" max="6" width="20.375" style="171" bestFit="1" customWidth="1"/>
    <col min="7" max="7" width="18.375" style="171" customWidth="1"/>
    <col min="8" max="8" width="24.25" style="171" bestFit="1" customWidth="1"/>
    <col min="9" max="9" width="17.25" style="32" bestFit="1" customWidth="1"/>
    <col min="10" max="10" width="15" style="171" customWidth="1"/>
    <col min="11" max="11" width="12.375" style="32" bestFit="1" customWidth="1"/>
    <col min="12" max="12" width="12.75" style="171" customWidth="1"/>
    <col min="13" max="13" width="13.25" style="32" bestFit="1" customWidth="1"/>
    <col min="14" max="15" width="10.75" style="171" bestFit="1" customWidth="1"/>
    <col min="16" max="16" width="24.625" style="171" bestFit="1" customWidth="1"/>
    <col min="17" max="21" width="10.75" style="171" bestFit="1" customWidth="1"/>
    <col min="22" max="16384" width="9" style="171"/>
  </cols>
  <sheetData>
    <row r="1" spans="1:19">
      <c r="A1" s="32" t="s">
        <v>30</v>
      </c>
      <c r="B1" s="171" t="s">
        <v>9</v>
      </c>
      <c r="C1" s="32" t="s">
        <v>37</v>
      </c>
      <c r="D1" s="171">
        <v>2021</v>
      </c>
      <c r="E1" s="171" t="s">
        <v>99</v>
      </c>
      <c r="F1" s="32" t="s">
        <v>112</v>
      </c>
      <c r="G1" s="171">
        <v>1</v>
      </c>
      <c r="H1" s="32" t="s">
        <v>2140</v>
      </c>
      <c r="I1" s="171"/>
      <c r="K1" s="32" t="s">
        <v>2124</v>
      </c>
      <c r="M1" s="32" t="s">
        <v>2170</v>
      </c>
      <c r="O1" s="32" t="s">
        <v>98</v>
      </c>
      <c r="P1" s="32"/>
      <c r="R1" s="32" t="s">
        <v>2116</v>
      </c>
      <c r="S1" s="32"/>
    </row>
    <row r="2" spans="1:19">
      <c r="A2" s="32"/>
      <c r="B2" s="171" t="s">
        <v>10</v>
      </c>
      <c r="D2" s="171">
        <f>D1+1</f>
        <v>2022</v>
      </c>
      <c r="E2" s="171" t="s">
        <v>100</v>
      </c>
      <c r="G2" s="171">
        <v>2</v>
      </c>
      <c r="H2" s="171" t="s">
        <v>2141</v>
      </c>
      <c r="K2" s="227" t="s">
        <v>2165</v>
      </c>
      <c r="L2" s="227">
        <v>1</v>
      </c>
      <c r="M2" s="171" t="s">
        <v>2223</v>
      </c>
      <c r="N2" s="171">
        <v>1</v>
      </c>
      <c r="O2" s="228" t="s">
        <v>2171</v>
      </c>
      <c r="P2" s="228">
        <v>57</v>
      </c>
      <c r="R2" s="229" t="s">
        <v>201</v>
      </c>
      <c r="S2" s="229">
        <v>5</v>
      </c>
    </row>
    <row r="3" spans="1:19">
      <c r="A3" s="32"/>
      <c r="B3" s="171" t="s">
        <v>11</v>
      </c>
      <c r="D3" s="247">
        <f t="shared" ref="D3:D15" si="0">D2+1</f>
        <v>2023</v>
      </c>
      <c r="G3" s="171">
        <v>3</v>
      </c>
      <c r="H3" s="171" t="s">
        <v>2142</v>
      </c>
      <c r="K3" s="227" t="s">
        <v>2166</v>
      </c>
      <c r="L3" s="227">
        <v>2</v>
      </c>
      <c r="M3" s="171" t="s">
        <v>2224</v>
      </c>
      <c r="N3" s="171">
        <v>2</v>
      </c>
      <c r="O3" s="228" t="s">
        <v>2172</v>
      </c>
      <c r="P3" s="228">
        <v>59</v>
      </c>
      <c r="R3" s="229" t="s">
        <v>2117</v>
      </c>
      <c r="S3" s="229">
        <v>2</v>
      </c>
    </row>
    <row r="4" spans="1:19">
      <c r="A4" s="32"/>
      <c r="B4" s="171" t="s">
        <v>12</v>
      </c>
      <c r="D4" s="247">
        <f t="shared" si="0"/>
        <v>2024</v>
      </c>
      <c r="G4" s="171">
        <v>4</v>
      </c>
      <c r="K4" s="227" t="s">
        <v>2167</v>
      </c>
      <c r="L4" s="227">
        <v>3</v>
      </c>
      <c r="M4" s="171" t="s">
        <v>2225</v>
      </c>
      <c r="N4" s="171">
        <v>3</v>
      </c>
      <c r="O4" s="228" t="s">
        <v>2173</v>
      </c>
      <c r="P4" s="228">
        <v>56</v>
      </c>
      <c r="R4" s="229" t="s">
        <v>2118</v>
      </c>
      <c r="S4" s="229">
        <v>3</v>
      </c>
    </row>
    <row r="5" spans="1:19">
      <c r="A5" s="32"/>
      <c r="B5" s="171" t="s">
        <v>13</v>
      </c>
      <c r="D5" s="247">
        <f t="shared" si="0"/>
        <v>2025</v>
      </c>
      <c r="G5" s="171">
        <v>5</v>
      </c>
      <c r="H5" s="32" t="s">
        <v>2158</v>
      </c>
      <c r="K5" s="227" t="s">
        <v>2168</v>
      </c>
      <c r="L5" s="227">
        <v>4</v>
      </c>
      <c r="M5" s="171" t="s">
        <v>2226</v>
      </c>
      <c r="N5" s="171">
        <v>4</v>
      </c>
      <c r="O5" s="228" t="s">
        <v>9</v>
      </c>
      <c r="P5" s="228">
        <v>51</v>
      </c>
      <c r="R5" s="229" t="s">
        <v>2119</v>
      </c>
      <c r="S5" s="229">
        <v>4</v>
      </c>
    </row>
    <row r="6" spans="1:19">
      <c r="A6" s="32"/>
      <c r="B6" s="171" t="s">
        <v>14</v>
      </c>
      <c r="D6" s="247">
        <f t="shared" si="0"/>
        <v>2026</v>
      </c>
      <c r="E6" s="32" t="s">
        <v>259</v>
      </c>
      <c r="G6" s="171">
        <v>6</v>
      </c>
      <c r="H6" s="171" t="s">
        <v>2159</v>
      </c>
      <c r="K6" s="227" t="s">
        <v>2169</v>
      </c>
      <c r="L6" s="227">
        <v>5</v>
      </c>
      <c r="M6" s="171" t="s">
        <v>2227</v>
      </c>
      <c r="N6" s="171">
        <v>5</v>
      </c>
      <c r="O6" s="228" t="s">
        <v>10</v>
      </c>
      <c r="P6" s="228">
        <v>52</v>
      </c>
      <c r="R6" s="229" t="s">
        <v>2120</v>
      </c>
      <c r="S6" s="229">
        <v>1</v>
      </c>
    </row>
    <row r="7" spans="1:19">
      <c r="A7" s="32"/>
      <c r="B7" s="171" t="s">
        <v>15</v>
      </c>
      <c r="D7" s="247">
        <f t="shared" si="0"/>
        <v>2027</v>
      </c>
      <c r="E7" s="171" t="s">
        <v>2344</v>
      </c>
      <c r="G7" s="171">
        <v>7</v>
      </c>
      <c r="H7" s="171" t="s">
        <v>2160</v>
      </c>
      <c r="K7" s="171"/>
      <c r="M7" s="171" t="s">
        <v>2228</v>
      </c>
      <c r="N7" s="171">
        <v>6</v>
      </c>
      <c r="O7" s="228" t="s">
        <v>2174</v>
      </c>
      <c r="P7" s="228">
        <v>100</v>
      </c>
    </row>
    <row r="8" spans="1:19">
      <c r="A8" s="32"/>
      <c r="B8" s="171" t="s">
        <v>16</v>
      </c>
      <c r="D8" s="247">
        <f t="shared" si="0"/>
        <v>2028</v>
      </c>
      <c r="E8" s="171" t="s">
        <v>179</v>
      </c>
      <c r="G8" s="171">
        <v>8</v>
      </c>
      <c r="K8" s="171"/>
      <c r="M8" s="171" t="s">
        <v>2229</v>
      </c>
      <c r="N8" s="171">
        <v>7</v>
      </c>
      <c r="O8" s="228" t="s">
        <v>13</v>
      </c>
      <c r="P8" s="228">
        <v>58</v>
      </c>
    </row>
    <row r="9" spans="1:19">
      <c r="A9" s="32"/>
      <c r="D9" s="247">
        <f t="shared" si="0"/>
        <v>2029</v>
      </c>
      <c r="E9" s="171" t="s">
        <v>2296</v>
      </c>
      <c r="G9" s="171">
        <v>9</v>
      </c>
      <c r="H9" s="32" t="s">
        <v>2163</v>
      </c>
      <c r="K9" s="171"/>
      <c r="M9" s="171" t="s">
        <v>2230</v>
      </c>
      <c r="N9" s="171">
        <v>8</v>
      </c>
      <c r="O9" s="228" t="s">
        <v>2175</v>
      </c>
      <c r="P9" s="228">
        <v>53</v>
      </c>
    </row>
    <row r="10" spans="1:19">
      <c r="A10" s="32" t="s">
        <v>31</v>
      </c>
      <c r="B10" s="171" t="s">
        <v>19</v>
      </c>
      <c r="D10" s="247">
        <f t="shared" si="0"/>
        <v>2030</v>
      </c>
      <c r="E10" s="171" t="s">
        <v>180</v>
      </c>
      <c r="G10" s="171">
        <v>10</v>
      </c>
      <c r="H10" s="171" t="s">
        <v>2141</v>
      </c>
      <c r="I10" s="171"/>
      <c r="K10" s="171"/>
      <c r="M10" s="171" t="s">
        <v>2231</v>
      </c>
      <c r="N10" s="171">
        <v>9</v>
      </c>
      <c r="O10" s="228" t="s">
        <v>2176</v>
      </c>
      <c r="P10" s="228">
        <v>54</v>
      </c>
      <c r="R10" s="32" t="s">
        <v>2205</v>
      </c>
      <c r="S10" s="32"/>
    </row>
    <row r="11" spans="1:19">
      <c r="A11" s="32"/>
      <c r="B11" s="171" t="s">
        <v>20</v>
      </c>
      <c r="D11" s="247">
        <f t="shared" si="0"/>
        <v>2031</v>
      </c>
      <c r="E11" s="171" t="s">
        <v>2310</v>
      </c>
      <c r="G11" s="171">
        <v>11</v>
      </c>
      <c r="H11" s="171" t="s">
        <v>2303</v>
      </c>
      <c r="I11" s="171"/>
      <c r="K11" s="171"/>
      <c r="M11" s="171" t="s">
        <v>2232</v>
      </c>
      <c r="N11" s="171">
        <v>10</v>
      </c>
      <c r="O11" s="228" t="s">
        <v>2177</v>
      </c>
      <c r="P11" s="228">
        <v>55</v>
      </c>
      <c r="R11" s="233" t="s">
        <v>201</v>
      </c>
      <c r="S11" s="233">
        <v>17</v>
      </c>
    </row>
    <row r="12" spans="1:19">
      <c r="A12" s="32"/>
      <c r="D12" s="247">
        <f t="shared" si="0"/>
        <v>2032</v>
      </c>
      <c r="E12" s="171" t="s">
        <v>2311</v>
      </c>
      <c r="G12" s="171">
        <v>12</v>
      </c>
      <c r="H12" s="32"/>
      <c r="I12" s="171"/>
      <c r="K12" s="171"/>
      <c r="M12" s="171" t="s">
        <v>2233</v>
      </c>
      <c r="N12" s="171">
        <v>11</v>
      </c>
      <c r="O12" s="228" t="s">
        <v>2178</v>
      </c>
      <c r="P12" s="228">
        <v>41</v>
      </c>
      <c r="R12" s="233" t="s">
        <v>2206</v>
      </c>
      <c r="S12" s="233">
        <v>8</v>
      </c>
    </row>
    <row r="13" spans="1:19">
      <c r="A13" s="224"/>
      <c r="B13" s="223"/>
      <c r="D13" s="247">
        <f t="shared" si="0"/>
        <v>2033</v>
      </c>
      <c r="E13" s="171" t="s">
        <v>181</v>
      </c>
      <c r="G13" s="171">
        <v>13</v>
      </c>
      <c r="H13" s="234" t="s">
        <v>2133</v>
      </c>
      <c r="I13" s="171"/>
      <c r="K13" s="171"/>
      <c r="M13" s="171" t="s">
        <v>2234</v>
      </c>
      <c r="N13" s="171">
        <v>12</v>
      </c>
      <c r="O13" s="228" t="s">
        <v>2179</v>
      </c>
      <c r="P13" s="228">
        <v>50</v>
      </c>
      <c r="R13" s="233" t="s">
        <v>2207</v>
      </c>
      <c r="S13" s="233">
        <v>9</v>
      </c>
    </row>
    <row r="14" spans="1:19">
      <c r="A14" s="224"/>
      <c r="B14" s="223"/>
      <c r="D14" s="247">
        <f t="shared" si="0"/>
        <v>2034</v>
      </c>
      <c r="G14" s="171">
        <v>14</v>
      </c>
      <c r="H14" s="200" t="s">
        <v>2134</v>
      </c>
      <c r="I14" s="171"/>
      <c r="K14" s="171"/>
      <c r="M14" s="171" t="s">
        <v>2235</v>
      </c>
      <c r="N14" s="171">
        <v>13</v>
      </c>
      <c r="R14" s="233" t="s">
        <v>2208</v>
      </c>
      <c r="S14" s="233">
        <v>10</v>
      </c>
    </row>
    <row r="15" spans="1:19">
      <c r="A15" s="224"/>
      <c r="B15" s="223"/>
      <c r="D15" s="247">
        <f t="shared" si="0"/>
        <v>2035</v>
      </c>
      <c r="G15" s="171">
        <v>15</v>
      </c>
      <c r="H15" s="200" t="s">
        <v>2135</v>
      </c>
      <c r="I15" s="171"/>
      <c r="K15" s="171"/>
      <c r="M15" s="171" t="s">
        <v>2236</v>
      </c>
      <c r="N15" s="171">
        <v>14</v>
      </c>
      <c r="R15" s="233" t="s">
        <v>2209</v>
      </c>
      <c r="S15" s="233">
        <v>11</v>
      </c>
    </row>
    <row r="16" spans="1:19">
      <c r="A16" s="224"/>
      <c r="B16" s="223"/>
      <c r="G16" s="171">
        <v>16</v>
      </c>
      <c r="H16" s="200" t="s">
        <v>2136</v>
      </c>
      <c r="I16" s="171"/>
      <c r="K16" s="171"/>
      <c r="M16" s="171" t="s">
        <v>2237</v>
      </c>
      <c r="N16" s="171">
        <v>15</v>
      </c>
      <c r="R16" s="233" t="s">
        <v>2210</v>
      </c>
      <c r="S16" s="233">
        <v>7</v>
      </c>
    </row>
    <row r="17" spans="1:19">
      <c r="A17" s="224"/>
      <c r="B17" s="223"/>
      <c r="G17" s="171">
        <v>17</v>
      </c>
      <c r="H17" s="200" t="s">
        <v>2137</v>
      </c>
      <c r="I17" s="171"/>
      <c r="J17" s="32"/>
      <c r="K17" s="171"/>
      <c r="M17" s="171" t="s">
        <v>2238</v>
      </c>
      <c r="N17" s="171">
        <v>16</v>
      </c>
      <c r="R17" s="233" t="s">
        <v>2211</v>
      </c>
      <c r="S17" s="233">
        <v>3</v>
      </c>
    </row>
    <row r="18" spans="1:19">
      <c r="A18" s="32" t="s">
        <v>32</v>
      </c>
      <c r="B18" s="171" t="s">
        <v>19</v>
      </c>
      <c r="G18" s="171">
        <v>18</v>
      </c>
      <c r="H18" s="200" t="s">
        <v>2308</v>
      </c>
      <c r="I18" s="171"/>
      <c r="J18" s="32"/>
      <c r="K18" s="171"/>
      <c r="M18" s="171" t="s">
        <v>2239</v>
      </c>
      <c r="N18" s="171">
        <v>17</v>
      </c>
      <c r="R18" s="233" t="s">
        <v>2212</v>
      </c>
      <c r="S18" s="233">
        <v>15</v>
      </c>
    </row>
    <row r="19" spans="1:19">
      <c r="A19" s="32"/>
      <c r="B19" s="171" t="s">
        <v>20</v>
      </c>
      <c r="G19" s="171">
        <v>19</v>
      </c>
      <c r="H19" s="200" t="s">
        <v>2309</v>
      </c>
      <c r="I19" s="171"/>
      <c r="J19" s="32"/>
      <c r="K19" s="171"/>
      <c r="M19" s="171" t="s">
        <v>2240</v>
      </c>
      <c r="N19" s="171">
        <v>18</v>
      </c>
      <c r="O19" s="32" t="s">
        <v>3</v>
      </c>
      <c r="P19" s="32"/>
      <c r="R19" s="233" t="s">
        <v>2213</v>
      </c>
      <c r="S19" s="233">
        <v>1</v>
      </c>
    </row>
    <row r="20" spans="1:19">
      <c r="A20" s="32"/>
      <c r="B20" s="171" t="s">
        <v>21</v>
      </c>
      <c r="G20" s="171">
        <v>20</v>
      </c>
      <c r="H20" s="246" t="s">
        <v>2307</v>
      </c>
      <c r="I20" s="171"/>
      <c r="J20" s="32"/>
      <c r="K20" s="171"/>
      <c r="M20" s="171" t="s">
        <v>2241</v>
      </c>
      <c r="N20" s="171">
        <v>19</v>
      </c>
      <c r="O20" s="230" t="s">
        <v>201</v>
      </c>
      <c r="P20" s="230">
        <v>7</v>
      </c>
      <c r="R20" s="233" t="s">
        <v>2214</v>
      </c>
      <c r="S20" s="233">
        <v>12</v>
      </c>
    </row>
    <row r="21" spans="1:19">
      <c r="A21" s="32"/>
      <c r="D21" s="171"/>
      <c r="G21" s="171">
        <v>21</v>
      </c>
      <c r="H21" s="200" t="s">
        <v>201</v>
      </c>
      <c r="I21" s="171"/>
      <c r="J21" s="32"/>
      <c r="K21" s="171"/>
      <c r="M21" s="171" t="s">
        <v>2242</v>
      </c>
      <c r="N21" s="171">
        <v>20</v>
      </c>
      <c r="O21" s="230" t="s">
        <v>2180</v>
      </c>
      <c r="P21" s="230">
        <v>14</v>
      </c>
      <c r="R21" s="233" t="s">
        <v>2215</v>
      </c>
      <c r="S21" s="233">
        <v>14</v>
      </c>
    </row>
    <row r="22" spans="1:19">
      <c r="A22" s="32" t="s">
        <v>187</v>
      </c>
      <c r="B22" s="171">
        <v>1</v>
      </c>
      <c r="C22" s="32" t="s">
        <v>38</v>
      </c>
      <c r="D22" s="171">
        <v>1</v>
      </c>
      <c r="G22" s="171">
        <v>22</v>
      </c>
      <c r="H22" s="32"/>
      <c r="I22" s="171"/>
      <c r="J22" s="32"/>
      <c r="K22" s="171"/>
      <c r="M22" s="171" t="s">
        <v>2243</v>
      </c>
      <c r="N22" s="171">
        <v>21</v>
      </c>
      <c r="O22" s="230" t="s">
        <v>2181</v>
      </c>
      <c r="P22" s="230">
        <v>6</v>
      </c>
      <c r="R22" s="233" t="s">
        <v>2216</v>
      </c>
      <c r="S22" s="233">
        <v>13</v>
      </c>
    </row>
    <row r="23" spans="1:19">
      <c r="A23" s="32"/>
      <c r="B23" s="171">
        <v>2</v>
      </c>
      <c r="D23" s="171">
        <v>2</v>
      </c>
      <c r="E23" s="32" t="s">
        <v>189</v>
      </c>
      <c r="G23" s="171">
        <v>23</v>
      </c>
      <c r="H23" s="32"/>
      <c r="I23" s="171"/>
      <c r="J23" s="32"/>
      <c r="K23" s="171"/>
      <c r="M23" s="171" t="s">
        <v>2244</v>
      </c>
      <c r="N23" s="171">
        <v>22</v>
      </c>
      <c r="O23" s="230" t="s">
        <v>2182</v>
      </c>
      <c r="P23" s="230">
        <v>16</v>
      </c>
      <c r="R23" s="233" t="s">
        <v>2217</v>
      </c>
      <c r="S23" s="233">
        <v>16</v>
      </c>
    </row>
    <row r="24" spans="1:19">
      <c r="A24" s="32"/>
      <c r="B24" s="171">
        <v>3</v>
      </c>
      <c r="D24" s="171">
        <v>3</v>
      </c>
      <c r="E24" s="171" t="s">
        <v>196</v>
      </c>
      <c r="G24" s="171">
        <v>24</v>
      </c>
      <c r="H24" s="32"/>
      <c r="I24" s="171"/>
      <c r="J24" s="32"/>
      <c r="K24" s="171"/>
      <c r="M24" s="171" t="s">
        <v>2245</v>
      </c>
      <c r="N24" s="171">
        <v>23</v>
      </c>
      <c r="O24" s="230" t="s">
        <v>2183</v>
      </c>
      <c r="P24" s="230">
        <v>12</v>
      </c>
      <c r="R24" s="233" t="s">
        <v>2218</v>
      </c>
      <c r="S24" s="233">
        <v>2</v>
      </c>
    </row>
    <row r="25" spans="1:19">
      <c r="A25" s="32"/>
      <c r="B25" s="171">
        <v>4</v>
      </c>
      <c r="D25" s="171">
        <v>4</v>
      </c>
      <c r="E25" s="171" t="s">
        <v>197</v>
      </c>
      <c r="G25" s="171">
        <v>25</v>
      </c>
      <c r="H25" s="32"/>
      <c r="I25" s="171"/>
      <c r="J25" s="32"/>
      <c r="K25" s="171"/>
      <c r="M25" s="171" t="s">
        <v>2246</v>
      </c>
      <c r="N25" s="171">
        <v>24</v>
      </c>
      <c r="O25" s="230" t="s">
        <v>2184</v>
      </c>
      <c r="P25" s="230">
        <v>10</v>
      </c>
      <c r="R25" s="233" t="s">
        <v>2219</v>
      </c>
      <c r="S25" s="233">
        <v>4</v>
      </c>
    </row>
    <row r="26" spans="1:19">
      <c r="A26" s="32"/>
      <c r="B26" s="171">
        <v>5</v>
      </c>
      <c r="D26" s="171">
        <v>5</v>
      </c>
      <c r="E26" s="171" t="s">
        <v>198</v>
      </c>
      <c r="G26" s="171">
        <v>26</v>
      </c>
      <c r="H26" s="32"/>
      <c r="I26" s="171"/>
      <c r="J26" s="32"/>
      <c r="K26" s="171"/>
      <c r="M26" s="171" t="s">
        <v>2247</v>
      </c>
      <c r="N26" s="171">
        <v>25</v>
      </c>
      <c r="O26" s="230" t="s">
        <v>2185</v>
      </c>
      <c r="P26" s="230">
        <v>13</v>
      </c>
      <c r="R26" s="233" t="s">
        <v>2220</v>
      </c>
      <c r="S26" s="233">
        <v>5</v>
      </c>
    </row>
    <row r="27" spans="1:19">
      <c r="A27" s="32"/>
      <c r="B27" s="172">
        <v>6</v>
      </c>
      <c r="D27" s="171">
        <v>6</v>
      </c>
      <c r="G27" s="171">
        <v>27</v>
      </c>
      <c r="H27" s="32"/>
      <c r="I27" s="171"/>
      <c r="J27" s="32"/>
      <c r="K27" s="171"/>
      <c r="M27" s="171" t="s">
        <v>2248</v>
      </c>
      <c r="N27" s="171">
        <v>26</v>
      </c>
      <c r="O27" s="230" t="s">
        <v>2186</v>
      </c>
      <c r="P27" s="230">
        <v>9</v>
      </c>
      <c r="R27" s="233" t="s">
        <v>2221</v>
      </c>
      <c r="S27" s="233">
        <v>6</v>
      </c>
    </row>
    <row r="28" spans="1:19">
      <c r="A28" s="32"/>
      <c r="B28" s="171">
        <v>7</v>
      </c>
      <c r="D28" s="171">
        <v>7</v>
      </c>
      <c r="G28" s="171">
        <v>28</v>
      </c>
      <c r="H28" s="32"/>
      <c r="I28" s="171"/>
      <c r="J28" s="32"/>
      <c r="K28" s="171"/>
      <c r="M28" s="171" t="s">
        <v>2249</v>
      </c>
      <c r="N28" s="171">
        <v>27</v>
      </c>
      <c r="O28" s="230" t="s">
        <v>2187</v>
      </c>
      <c r="P28" s="230">
        <v>2</v>
      </c>
    </row>
    <row r="29" spans="1:19">
      <c r="A29" s="32"/>
      <c r="B29" s="173" t="s">
        <v>202</v>
      </c>
      <c r="D29" s="171">
        <v>8</v>
      </c>
      <c r="G29" s="171">
        <v>29</v>
      </c>
      <c r="H29" s="32"/>
      <c r="I29" s="171"/>
      <c r="J29" s="32"/>
      <c r="K29" s="171"/>
      <c r="M29" s="171" t="s">
        <v>2250</v>
      </c>
      <c r="N29" s="171">
        <v>28</v>
      </c>
      <c r="O29" s="230" t="s">
        <v>2188</v>
      </c>
      <c r="P29" s="230">
        <v>4</v>
      </c>
    </row>
    <row r="30" spans="1:19">
      <c r="D30" s="171">
        <v>9</v>
      </c>
      <c r="E30" s="32" t="s">
        <v>102</v>
      </c>
      <c r="G30" s="171">
        <v>30</v>
      </c>
      <c r="H30" s="32"/>
      <c r="I30" s="171"/>
      <c r="J30" s="32"/>
      <c r="K30" s="171"/>
      <c r="M30" s="171" t="s">
        <v>2251</v>
      </c>
      <c r="N30" s="171">
        <v>29</v>
      </c>
      <c r="O30" s="230" t="s">
        <v>2189</v>
      </c>
      <c r="P30" s="230">
        <v>3</v>
      </c>
    </row>
    <row r="31" spans="1:19">
      <c r="D31" s="171">
        <v>10</v>
      </c>
      <c r="E31" s="171" t="s">
        <v>103</v>
      </c>
      <c r="G31" s="171">
        <v>31</v>
      </c>
      <c r="M31" s="171" t="s">
        <v>2252</v>
      </c>
      <c r="N31" s="171">
        <v>30</v>
      </c>
      <c r="O31" s="230" t="s">
        <v>99</v>
      </c>
      <c r="P31" s="230">
        <v>1</v>
      </c>
    </row>
    <row r="32" spans="1:19">
      <c r="A32" s="174" t="s">
        <v>61</v>
      </c>
      <c r="B32" s="171">
        <v>1</v>
      </c>
      <c r="D32" s="175">
        <v>11</v>
      </c>
      <c r="E32" s="171" t="s">
        <v>104</v>
      </c>
      <c r="M32" s="171" t="s">
        <v>2253</v>
      </c>
      <c r="N32" s="171">
        <v>31</v>
      </c>
      <c r="O32" s="230" t="s">
        <v>2190</v>
      </c>
      <c r="P32" s="230">
        <v>11</v>
      </c>
    </row>
    <row r="33" spans="1:16">
      <c r="B33" s="171">
        <v>2</v>
      </c>
      <c r="D33" s="175">
        <v>12</v>
      </c>
      <c r="E33" s="171" t="s">
        <v>188</v>
      </c>
      <c r="M33" s="171" t="s">
        <v>2254</v>
      </c>
      <c r="N33" s="171">
        <v>32</v>
      </c>
      <c r="O33" s="230" t="s">
        <v>2191</v>
      </c>
      <c r="P33" s="230">
        <v>18</v>
      </c>
    </row>
    <row r="34" spans="1:16">
      <c r="B34" s="171">
        <v>3</v>
      </c>
      <c r="D34" s="174"/>
      <c r="E34" s="171" t="s">
        <v>105</v>
      </c>
      <c r="M34" s="171" t="s">
        <v>2255</v>
      </c>
      <c r="N34" s="171">
        <v>33</v>
      </c>
      <c r="O34" s="230" t="s">
        <v>2192</v>
      </c>
      <c r="P34" s="230">
        <v>8</v>
      </c>
    </row>
    <row r="35" spans="1:16">
      <c r="C35" s="32" t="s">
        <v>77</v>
      </c>
      <c r="D35" s="171">
        <v>0</v>
      </c>
      <c r="E35" s="171" t="s">
        <v>2143</v>
      </c>
      <c r="M35" s="171" t="s">
        <v>2256</v>
      </c>
      <c r="N35" s="171">
        <v>34</v>
      </c>
      <c r="O35" s="230" t="s">
        <v>2193</v>
      </c>
      <c r="P35" s="230">
        <v>5</v>
      </c>
    </row>
    <row r="36" spans="1:16" s="28" customFormat="1">
      <c r="A36" s="176" t="s">
        <v>51</v>
      </c>
      <c r="B36" s="177"/>
      <c r="E36" s="171"/>
      <c r="M36" s="171" t="s">
        <v>2257</v>
      </c>
      <c r="N36" s="171">
        <v>35</v>
      </c>
      <c r="O36" s="230" t="s">
        <v>2194</v>
      </c>
      <c r="P36" s="230">
        <v>15</v>
      </c>
    </row>
    <row r="37" spans="1:16" s="28" customFormat="1">
      <c r="A37" s="174" t="s">
        <v>48</v>
      </c>
      <c r="B37" s="32" t="s">
        <v>50</v>
      </c>
      <c r="C37" s="178" t="s">
        <v>106</v>
      </c>
      <c r="D37" s="179" t="s">
        <v>111</v>
      </c>
      <c r="E37" s="180" t="s">
        <v>54</v>
      </c>
      <c r="M37" s="171" t="s">
        <v>2258</v>
      </c>
      <c r="N37" s="171">
        <v>36</v>
      </c>
      <c r="O37" s="230" t="s">
        <v>2195</v>
      </c>
      <c r="P37" s="230">
        <v>17</v>
      </c>
    </row>
    <row r="38" spans="1:16" s="28" customFormat="1" ht="14.25">
      <c r="A38" s="171" t="s">
        <v>42</v>
      </c>
      <c r="B38" s="181" t="s">
        <v>47</v>
      </c>
      <c r="C38" s="182" t="s">
        <v>107</v>
      </c>
      <c r="D38" s="183">
        <v>1.05506E-3</v>
      </c>
      <c r="E38" s="248" t="s">
        <v>2348</v>
      </c>
      <c r="M38" s="171" t="s">
        <v>2259</v>
      </c>
      <c r="N38" s="171">
        <v>37</v>
      </c>
      <c r="O38" s="230" t="s">
        <v>2196</v>
      </c>
      <c r="P38" s="230">
        <v>19</v>
      </c>
    </row>
    <row r="39" spans="1:16" s="28" customFormat="1" ht="14.25">
      <c r="A39" s="171" t="s">
        <v>49</v>
      </c>
      <c r="B39" s="171" t="s">
        <v>45</v>
      </c>
      <c r="C39" s="182" t="s">
        <v>108</v>
      </c>
      <c r="D39" s="184">
        <v>4.7300000000000005E-5</v>
      </c>
      <c r="E39" s="185" t="s">
        <v>320</v>
      </c>
      <c r="M39" s="171" t="s">
        <v>2260</v>
      </c>
      <c r="N39" s="171">
        <v>38</v>
      </c>
    </row>
    <row r="40" spans="1:16" s="28" customFormat="1" ht="14.25">
      <c r="A40" s="171" t="s">
        <v>40</v>
      </c>
      <c r="B40" s="171" t="s">
        <v>46</v>
      </c>
      <c r="C40" s="182" t="s">
        <v>109</v>
      </c>
      <c r="D40" s="184">
        <v>3.5975907098049601E-6</v>
      </c>
      <c r="E40" s="248" t="s">
        <v>2348</v>
      </c>
      <c r="M40" s="171" t="s">
        <v>2261</v>
      </c>
      <c r="N40" s="171">
        <v>39</v>
      </c>
    </row>
    <row r="41" spans="1:16" s="28" customFormat="1" ht="14.25">
      <c r="A41" s="171" t="s">
        <v>43</v>
      </c>
      <c r="B41" s="171" t="s">
        <v>44</v>
      </c>
      <c r="C41" s="182" t="s">
        <v>110</v>
      </c>
      <c r="D41" s="184">
        <v>4.0399999999999999E-5</v>
      </c>
      <c r="E41" s="185" t="s">
        <v>320</v>
      </c>
      <c r="M41" s="171" t="s">
        <v>2262</v>
      </c>
      <c r="N41" s="171">
        <v>41</v>
      </c>
    </row>
    <row r="42" spans="1:16" s="28" customFormat="1">
      <c r="A42" s="171" t="s">
        <v>41</v>
      </c>
      <c r="B42" s="171" t="s">
        <v>44</v>
      </c>
      <c r="C42" s="182" t="s">
        <v>110</v>
      </c>
      <c r="D42" s="184">
        <v>3.6339999999999994E-5</v>
      </c>
      <c r="E42" s="185" t="s">
        <v>320</v>
      </c>
      <c r="M42" s="171" t="s">
        <v>2263</v>
      </c>
      <c r="N42" s="171">
        <v>42</v>
      </c>
      <c r="O42" s="32" t="s">
        <v>2197</v>
      </c>
      <c r="P42" s="32"/>
    </row>
    <row r="43" spans="1:16" s="28" customFormat="1" ht="14.25">
      <c r="B43" s="177"/>
      <c r="E43" s="171"/>
      <c r="M43" s="171" t="s">
        <v>2264</v>
      </c>
      <c r="N43" s="171">
        <v>43</v>
      </c>
      <c r="O43" s="231" t="s">
        <v>2198</v>
      </c>
      <c r="P43" s="231">
        <v>2</v>
      </c>
    </row>
    <row r="44" spans="1:16" s="28" customFormat="1">
      <c r="A44" s="186" t="s">
        <v>205</v>
      </c>
      <c r="B44" s="177">
        <f>1/D40</f>
        <v>277963.80429674115</v>
      </c>
      <c r="E44" s="171"/>
      <c r="M44" s="171" t="s">
        <v>2265</v>
      </c>
      <c r="N44" s="171">
        <v>45</v>
      </c>
      <c r="O44" s="231" t="s">
        <v>2199</v>
      </c>
      <c r="P44" s="231">
        <v>1</v>
      </c>
    </row>
    <row r="45" spans="1:16" s="28" customFormat="1" ht="14.25">
      <c r="B45" s="177"/>
      <c r="E45" s="171"/>
      <c r="M45" s="171" t="s">
        <v>2266</v>
      </c>
      <c r="N45" s="171">
        <v>46</v>
      </c>
    </row>
    <row r="46" spans="1:16" s="28" customFormat="1">
      <c r="A46" s="176" t="s">
        <v>2352</v>
      </c>
      <c r="B46" s="177"/>
      <c r="E46" s="171"/>
      <c r="M46" s="171" t="s">
        <v>2267</v>
      </c>
      <c r="N46" s="171">
        <v>47</v>
      </c>
    </row>
    <row r="47" spans="1:16" s="186" customFormat="1">
      <c r="A47" s="174" t="s">
        <v>48</v>
      </c>
      <c r="B47" s="187" t="s">
        <v>52</v>
      </c>
      <c r="C47" s="186" t="s">
        <v>53</v>
      </c>
      <c r="D47" s="186" t="s">
        <v>54</v>
      </c>
      <c r="E47" s="32"/>
      <c r="M47" s="171" t="s">
        <v>2268</v>
      </c>
      <c r="N47" s="171">
        <v>49</v>
      </c>
    </row>
    <row r="48" spans="1:16" s="28" customFormat="1" ht="28.5">
      <c r="A48" s="171" t="s">
        <v>49</v>
      </c>
      <c r="B48" s="177" t="s">
        <v>59</v>
      </c>
      <c r="C48" s="28">
        <v>2.9849999999999998E-3</v>
      </c>
      <c r="D48" s="177" t="s">
        <v>321</v>
      </c>
      <c r="E48" s="171"/>
      <c r="M48" s="171" t="s">
        <v>2269</v>
      </c>
      <c r="N48" s="171">
        <v>50</v>
      </c>
      <c r="O48" s="32" t="s">
        <v>2200</v>
      </c>
      <c r="P48" s="32"/>
    </row>
    <row r="49" spans="1:16" s="28" customFormat="1" ht="28.5">
      <c r="A49" s="171" t="s">
        <v>40</v>
      </c>
      <c r="B49" s="177" t="s">
        <v>56</v>
      </c>
      <c r="C49" s="28">
        <f>0.000567</f>
        <v>5.6700000000000001E-4</v>
      </c>
      <c r="D49" s="177" t="s">
        <v>2362</v>
      </c>
      <c r="E49" s="247"/>
      <c r="M49" s="171" t="s">
        <v>2270</v>
      </c>
      <c r="N49" s="171">
        <v>51</v>
      </c>
      <c r="O49" s="232" t="s">
        <v>2201</v>
      </c>
      <c r="P49" s="232">
        <v>2</v>
      </c>
    </row>
    <row r="50" spans="1:16" s="28" customFormat="1" ht="28.5">
      <c r="A50" s="171" t="s">
        <v>43</v>
      </c>
      <c r="B50" s="177" t="s">
        <v>55</v>
      </c>
      <c r="C50" s="28">
        <v>3.127E-3</v>
      </c>
      <c r="D50" s="177" t="s">
        <v>322</v>
      </c>
      <c r="E50" s="171"/>
      <c r="M50" s="171" t="s">
        <v>2271</v>
      </c>
      <c r="N50" s="171">
        <v>52</v>
      </c>
      <c r="O50" s="232" t="s">
        <v>2202</v>
      </c>
      <c r="P50" s="232">
        <v>1</v>
      </c>
    </row>
    <row r="51" spans="1:16" s="28" customFormat="1" ht="28.5">
      <c r="A51" s="171" t="s">
        <v>41</v>
      </c>
      <c r="B51" s="177" t="s">
        <v>55</v>
      </c>
      <c r="C51" s="249">
        <v>3.0588500000000001E-3</v>
      </c>
      <c r="D51" s="177" t="s">
        <v>322</v>
      </c>
      <c r="E51" s="171"/>
      <c r="M51" s="171" t="s">
        <v>2272</v>
      </c>
      <c r="N51" s="171">
        <v>53</v>
      </c>
      <c r="O51" s="232" t="s">
        <v>2203</v>
      </c>
      <c r="P51" s="232">
        <v>3</v>
      </c>
    </row>
    <row r="52" spans="1:16" s="28" customFormat="1" ht="42.75">
      <c r="A52" s="171" t="s">
        <v>42</v>
      </c>
      <c r="B52" s="177" t="s">
        <v>58</v>
      </c>
      <c r="C52" s="28">
        <f>56.1*B54</f>
        <v>5.9188866E-2</v>
      </c>
      <c r="D52" s="177" t="s">
        <v>323</v>
      </c>
      <c r="E52" s="171"/>
      <c r="M52" s="171" t="s">
        <v>2273</v>
      </c>
      <c r="N52" s="171">
        <v>55</v>
      </c>
      <c r="O52" s="232" t="s">
        <v>2204</v>
      </c>
      <c r="P52" s="232">
        <v>4</v>
      </c>
    </row>
    <row r="53" spans="1:16" s="28" customFormat="1" ht="14.25">
      <c r="A53" s="250" t="s">
        <v>2351</v>
      </c>
      <c r="E53" s="171"/>
      <c r="M53" s="171" t="s">
        <v>2274</v>
      </c>
      <c r="N53" s="171">
        <v>56</v>
      </c>
    </row>
    <row r="54" spans="1:16" s="28" customFormat="1">
      <c r="A54" s="186" t="s">
        <v>57</v>
      </c>
      <c r="B54" s="28">
        <v>1.05506E-3</v>
      </c>
      <c r="C54" s="28" t="s">
        <v>2153</v>
      </c>
      <c r="E54" s="171"/>
      <c r="M54" s="171" t="s">
        <v>2275</v>
      </c>
      <c r="N54" s="171">
        <v>58</v>
      </c>
    </row>
    <row r="55" spans="1:16" s="28" customFormat="1" ht="14.25">
      <c r="B55" s="177"/>
      <c r="E55" s="171"/>
      <c r="M55" s="171" t="s">
        <v>2276</v>
      </c>
      <c r="N55" s="171">
        <v>59</v>
      </c>
    </row>
    <row r="56" spans="1:16">
      <c r="D56" s="171"/>
      <c r="G56" s="188"/>
      <c r="M56" s="171" t="s">
        <v>2277</v>
      </c>
      <c r="N56" s="171">
        <v>60</v>
      </c>
    </row>
    <row r="57" spans="1:16">
      <c r="A57" s="189" t="s">
        <v>79</v>
      </c>
      <c r="D57" s="171"/>
      <c r="G57" s="188"/>
      <c r="M57" s="171" t="s">
        <v>2278</v>
      </c>
      <c r="N57" s="171">
        <v>61</v>
      </c>
    </row>
    <row r="58" spans="1:16">
      <c r="A58" s="174" t="s">
        <v>48</v>
      </c>
      <c r="B58" s="187" t="s">
        <v>52</v>
      </c>
      <c r="C58" s="186" t="s">
        <v>53</v>
      </c>
      <c r="D58" s="186" t="s">
        <v>54</v>
      </c>
      <c r="G58" s="188"/>
      <c r="M58" s="171" t="s">
        <v>2279</v>
      </c>
      <c r="N58" s="171">
        <v>62</v>
      </c>
    </row>
    <row r="59" spans="1:16">
      <c r="A59" s="171" t="s">
        <v>49</v>
      </c>
      <c r="B59" s="177" t="s">
        <v>64</v>
      </c>
      <c r="C59" s="171">
        <v>63.1</v>
      </c>
      <c r="D59" s="171" t="s">
        <v>320</v>
      </c>
      <c r="G59" s="188"/>
      <c r="M59" s="171" t="s">
        <v>2280</v>
      </c>
      <c r="N59" s="171">
        <v>63</v>
      </c>
    </row>
    <row r="60" spans="1:16">
      <c r="A60" s="171" t="s">
        <v>40</v>
      </c>
      <c r="B60" s="177" t="s">
        <v>56</v>
      </c>
      <c r="C60" s="171">
        <f>tCO2e_KWhחשמל</f>
        <v>5.6700000000000001E-4</v>
      </c>
      <c r="D60" s="247" t="s">
        <v>320</v>
      </c>
      <c r="G60" s="188"/>
      <c r="M60" s="171" t="s">
        <v>2281</v>
      </c>
      <c r="N60" s="171">
        <v>64</v>
      </c>
    </row>
    <row r="61" spans="1:16">
      <c r="A61" s="171" t="s">
        <v>43</v>
      </c>
      <c r="B61" s="177" t="s">
        <v>64</v>
      </c>
      <c r="C61" s="171">
        <v>77.400000000000006</v>
      </c>
      <c r="D61" s="171" t="s">
        <v>320</v>
      </c>
      <c r="G61" s="188"/>
      <c r="M61" s="171" t="s">
        <v>2282</v>
      </c>
      <c r="N61" s="171">
        <v>65</v>
      </c>
    </row>
    <row r="62" spans="1:16">
      <c r="A62" s="171" t="s">
        <v>41</v>
      </c>
      <c r="B62" s="177" t="s">
        <v>64</v>
      </c>
      <c r="C62" s="171">
        <v>74.099999999999994</v>
      </c>
      <c r="D62" s="171" t="s">
        <v>320</v>
      </c>
      <c r="G62" s="188"/>
      <c r="M62" s="171" t="s">
        <v>2283</v>
      </c>
      <c r="N62" s="171">
        <v>66</v>
      </c>
    </row>
    <row r="63" spans="1:16">
      <c r="A63" s="171" t="s">
        <v>42</v>
      </c>
      <c r="B63" s="177" t="s">
        <v>64</v>
      </c>
      <c r="C63" s="171">
        <v>56.1</v>
      </c>
      <c r="D63" s="171" t="s">
        <v>320</v>
      </c>
      <c r="G63" s="188"/>
      <c r="M63" s="171" t="s">
        <v>2284</v>
      </c>
      <c r="N63" s="171">
        <v>68</v>
      </c>
    </row>
    <row r="64" spans="1:16">
      <c r="D64" s="171"/>
      <c r="G64" s="188"/>
      <c r="M64" s="171" t="s">
        <v>2285</v>
      </c>
      <c r="N64" s="171">
        <v>69</v>
      </c>
    </row>
    <row r="65" spans="1:14">
      <c r="A65" s="189" t="s">
        <v>78</v>
      </c>
      <c r="D65" s="171"/>
      <c r="G65" s="188"/>
      <c r="M65" s="171" t="s">
        <v>2286</v>
      </c>
      <c r="N65" s="171">
        <v>70</v>
      </c>
    </row>
    <row r="66" spans="1:14">
      <c r="A66" s="174" t="s">
        <v>48</v>
      </c>
      <c r="B66" s="187" t="s">
        <v>52</v>
      </c>
      <c r="C66" s="186" t="s">
        <v>53</v>
      </c>
      <c r="D66" s="186" t="s">
        <v>54</v>
      </c>
      <c r="G66" s="188"/>
      <c r="M66" s="171" t="s">
        <v>2287</v>
      </c>
      <c r="N66" s="171">
        <v>71</v>
      </c>
    </row>
    <row r="67" spans="1:14" ht="43.5">
      <c r="A67" s="171" t="s">
        <v>49</v>
      </c>
      <c r="B67" s="177" t="s">
        <v>56</v>
      </c>
      <c r="C67" s="171">
        <f>C59*$B$73</f>
        <v>2.2715999999999999E-4</v>
      </c>
      <c r="D67" s="190" t="s">
        <v>324</v>
      </c>
      <c r="G67" s="188"/>
      <c r="M67" s="171" t="s">
        <v>2288</v>
      </c>
      <c r="N67" s="171">
        <v>72</v>
      </c>
    </row>
    <row r="68" spans="1:14" ht="28.5">
      <c r="A68" s="171" t="s">
        <v>40</v>
      </c>
      <c r="B68" s="177" t="s">
        <v>56</v>
      </c>
      <c r="C68" s="171">
        <f>C60</f>
        <v>5.6700000000000001E-4</v>
      </c>
      <c r="D68" s="177" t="s">
        <v>2362</v>
      </c>
      <c r="G68" s="188"/>
      <c r="M68" s="171" t="s">
        <v>2289</v>
      </c>
      <c r="N68" s="171">
        <v>73</v>
      </c>
    </row>
    <row r="69" spans="1:14" ht="43.5">
      <c r="A69" s="171" t="s">
        <v>43</v>
      </c>
      <c r="B69" s="177" t="s">
        <v>56</v>
      </c>
      <c r="C69" s="171">
        <f>C61*$B$73</f>
        <v>2.7864000000000003E-4</v>
      </c>
      <c r="D69" s="190" t="s">
        <v>324</v>
      </c>
      <c r="G69" s="188"/>
      <c r="M69" s="171" t="s">
        <v>2290</v>
      </c>
      <c r="N69" s="171">
        <v>74</v>
      </c>
    </row>
    <row r="70" spans="1:14" ht="43.5">
      <c r="A70" s="171" t="s">
        <v>41</v>
      </c>
      <c r="B70" s="177" t="s">
        <v>56</v>
      </c>
      <c r="C70" s="171">
        <f>C62*$B$73</f>
        <v>2.6675999999999995E-4</v>
      </c>
      <c r="D70" s="190" t="s">
        <v>324</v>
      </c>
      <c r="G70" s="188"/>
      <c r="M70" s="171" t="s">
        <v>2291</v>
      </c>
      <c r="N70" s="171">
        <v>75</v>
      </c>
    </row>
    <row r="71" spans="1:14" ht="43.5">
      <c r="A71" s="171" t="s">
        <v>42</v>
      </c>
      <c r="B71" s="177" t="s">
        <v>56</v>
      </c>
      <c r="C71" s="171">
        <f>C63*$B$73</f>
        <v>2.0196E-4</v>
      </c>
      <c r="D71" s="190" t="s">
        <v>324</v>
      </c>
      <c r="G71" s="188"/>
      <c r="M71" s="171" t="s">
        <v>2292</v>
      </c>
      <c r="N71" s="171">
        <v>77</v>
      </c>
    </row>
    <row r="72" spans="1:14">
      <c r="D72" s="171"/>
      <c r="G72" s="188"/>
      <c r="M72" s="171" t="s">
        <v>2293</v>
      </c>
      <c r="N72" s="171">
        <v>78</v>
      </c>
    </row>
    <row r="73" spans="1:14" s="28" customFormat="1">
      <c r="A73" s="186" t="s">
        <v>90</v>
      </c>
      <c r="B73" s="177">
        <v>3.5999999999999998E-6</v>
      </c>
      <c r="C73" s="28" t="s">
        <v>2154</v>
      </c>
      <c r="E73" s="171"/>
      <c r="M73" s="171" t="s">
        <v>2294</v>
      </c>
      <c r="N73" s="171">
        <v>79</v>
      </c>
    </row>
    <row r="74" spans="1:14" s="28" customFormat="1">
      <c r="A74" s="186"/>
      <c r="B74" s="177"/>
      <c r="E74" s="171"/>
      <c r="M74" s="171" t="s">
        <v>2295</v>
      </c>
      <c r="N74" s="171">
        <v>80</v>
      </c>
    </row>
    <row r="75" spans="1:14">
      <c r="D75" s="171"/>
      <c r="G75" s="188"/>
      <c r="M75" s="171"/>
    </row>
    <row r="76" spans="1:14" s="237" customFormat="1">
      <c r="C76" s="195"/>
      <c r="D76" s="182"/>
      <c r="E76" s="201"/>
      <c r="G76" s="203"/>
      <c r="H76" s="203"/>
      <c r="J76" s="235"/>
      <c r="L76" s="235"/>
    </row>
    <row r="77" spans="1:14" s="191" customFormat="1" ht="18.75" thickBot="1">
      <c r="A77" s="794" t="s">
        <v>2314</v>
      </c>
      <c r="B77" s="794"/>
      <c r="C77" s="794"/>
      <c r="G77" s="192"/>
      <c r="I77" s="193"/>
      <c r="K77" s="193"/>
      <c r="M77" s="193"/>
    </row>
    <row r="78" spans="1:14" s="237" customFormat="1">
      <c r="A78" s="238"/>
      <c r="B78" s="195"/>
      <c r="G78" s="239"/>
      <c r="I78" s="235"/>
      <c r="K78" s="235"/>
      <c r="M78" s="235"/>
    </row>
    <row r="79" spans="1:14" s="237" customFormat="1">
      <c r="A79" s="238" t="s">
        <v>274</v>
      </c>
      <c r="B79" s="195">
        <f>B116</f>
        <v>0</v>
      </c>
      <c r="G79" s="239"/>
      <c r="I79" s="235"/>
      <c r="K79" s="235"/>
      <c r="M79" s="235"/>
    </row>
    <row r="80" spans="1:14" s="237" customFormat="1">
      <c r="A80" s="238" t="s">
        <v>275</v>
      </c>
      <c r="B80" s="237">
        <f>B117</f>
        <v>0</v>
      </c>
      <c r="G80" s="239"/>
      <c r="I80" s="235"/>
      <c r="K80" s="235"/>
      <c r="M80" s="235"/>
    </row>
    <row r="81" spans="1:14" s="237" customFormat="1">
      <c r="A81" s="238"/>
      <c r="G81" s="239"/>
      <c r="I81" s="235"/>
      <c r="K81" s="235"/>
      <c r="M81" s="235"/>
    </row>
    <row r="82" spans="1:14" s="237" customFormat="1">
      <c r="A82" s="194" t="s">
        <v>2315</v>
      </c>
      <c r="G82" s="239"/>
      <c r="I82" s="235"/>
      <c r="K82" s="235"/>
      <c r="M82" s="235"/>
    </row>
    <row r="83" spans="1:14" s="237" customFormat="1">
      <c r="G83" s="239"/>
      <c r="I83" s="235"/>
      <c r="K83" s="235"/>
      <c r="M83" s="235"/>
    </row>
    <row r="84" spans="1:14" s="237" customFormat="1">
      <c r="A84" s="238" t="s">
        <v>2316</v>
      </c>
      <c r="B84" s="238" t="s">
        <v>2322</v>
      </c>
      <c r="C84" s="235" t="s">
        <v>2324</v>
      </c>
      <c r="D84" s="235" t="s">
        <v>2323</v>
      </c>
      <c r="E84" s="235" t="s">
        <v>167</v>
      </c>
      <c r="H84" s="239"/>
      <c r="J84" s="235"/>
      <c r="L84" s="235"/>
      <c r="N84" s="235"/>
    </row>
    <row r="85" spans="1:14" s="237" customFormat="1">
      <c r="A85" s="791" t="s">
        <v>2317</v>
      </c>
      <c r="B85" s="175">
        <v>1</v>
      </c>
      <c r="C85" s="237">
        <f>משאבות!H19*משאבות!I19</f>
        <v>0</v>
      </c>
      <c r="D85" s="791">
        <f>SUM(C85:C87)</f>
        <v>0</v>
      </c>
      <c r="E85" s="791">
        <f>D85*$C$49</f>
        <v>0</v>
      </c>
      <c r="H85" s="239"/>
      <c r="J85" s="235"/>
      <c r="L85" s="235"/>
      <c r="N85" s="235"/>
    </row>
    <row r="86" spans="1:14" s="237" customFormat="1">
      <c r="A86" s="791"/>
      <c r="B86" s="175">
        <v>2</v>
      </c>
      <c r="C86" s="247">
        <f>משאבות!H20*משאבות!I20</f>
        <v>0</v>
      </c>
      <c r="D86" s="791"/>
      <c r="E86" s="791"/>
      <c r="H86" s="239"/>
      <c r="J86" s="235"/>
      <c r="L86" s="235"/>
      <c r="N86" s="235"/>
    </row>
    <row r="87" spans="1:14" s="237" customFormat="1">
      <c r="A87" s="791"/>
      <c r="B87" s="175">
        <v>3</v>
      </c>
      <c r="C87" s="247">
        <f>משאבות!H21*משאבות!I21</f>
        <v>0</v>
      </c>
      <c r="D87" s="791"/>
      <c r="E87" s="791"/>
      <c r="H87" s="239"/>
      <c r="J87" s="235"/>
      <c r="L87" s="235"/>
      <c r="N87" s="235"/>
    </row>
    <row r="88" spans="1:14" s="247" customFormat="1">
      <c r="A88" s="791" t="s">
        <v>2318</v>
      </c>
      <c r="B88" s="175">
        <v>1</v>
      </c>
      <c r="C88" s="247">
        <f>משאבות!H22*משאבות!I22</f>
        <v>0</v>
      </c>
      <c r="D88" s="791">
        <f>SUM(C88:C90)</f>
        <v>0</v>
      </c>
      <c r="E88" s="791">
        <f>D88*$C$49</f>
        <v>0</v>
      </c>
      <c r="H88" s="239"/>
      <c r="J88" s="235"/>
      <c r="L88" s="235"/>
      <c r="N88" s="235"/>
    </row>
    <row r="89" spans="1:14" s="247" customFormat="1">
      <c r="A89" s="791"/>
      <c r="B89" s="175">
        <v>2</v>
      </c>
      <c r="C89" s="247">
        <f>משאבות!H23*משאבות!I23</f>
        <v>0</v>
      </c>
      <c r="D89" s="791"/>
      <c r="E89" s="791"/>
      <c r="H89" s="239"/>
      <c r="J89" s="235"/>
      <c r="L89" s="235"/>
      <c r="N89" s="235"/>
    </row>
    <row r="90" spans="1:14" s="247" customFormat="1">
      <c r="A90" s="791"/>
      <c r="B90" s="175">
        <v>3</v>
      </c>
      <c r="C90" s="247">
        <f>משאבות!H24*משאבות!I24</f>
        <v>0</v>
      </c>
      <c r="D90" s="791"/>
      <c r="E90" s="791"/>
      <c r="H90" s="239"/>
      <c r="J90" s="235"/>
      <c r="L90" s="235"/>
      <c r="N90" s="235"/>
    </row>
    <row r="91" spans="1:14" s="247" customFormat="1">
      <c r="A91" s="791" t="s">
        <v>2319</v>
      </c>
      <c r="B91" s="175">
        <v>1</v>
      </c>
      <c r="C91" s="247">
        <f>משאבות!H25*משאבות!I25</f>
        <v>0</v>
      </c>
      <c r="D91" s="791">
        <f t="shared" ref="D91" si="1">SUM(C91:C93)</f>
        <v>0</v>
      </c>
      <c r="E91" s="791">
        <f>D91*$C$49</f>
        <v>0</v>
      </c>
      <c r="H91" s="239"/>
      <c r="J91" s="235"/>
      <c r="L91" s="235"/>
      <c r="N91" s="235"/>
    </row>
    <row r="92" spans="1:14" s="247" customFormat="1">
      <c r="A92" s="791"/>
      <c r="B92" s="175">
        <v>2</v>
      </c>
      <c r="C92" s="247">
        <f>משאבות!H26*משאבות!I26</f>
        <v>0</v>
      </c>
      <c r="D92" s="791"/>
      <c r="E92" s="791"/>
      <c r="H92" s="239"/>
      <c r="J92" s="235"/>
      <c r="L92" s="235"/>
      <c r="N92" s="235"/>
    </row>
    <row r="93" spans="1:14" s="247" customFormat="1">
      <c r="A93" s="791"/>
      <c r="B93" s="175">
        <v>3</v>
      </c>
      <c r="C93" s="247">
        <f>משאבות!H27*משאבות!I27</f>
        <v>0</v>
      </c>
      <c r="D93" s="791"/>
      <c r="E93" s="791"/>
      <c r="H93" s="239"/>
      <c r="J93" s="235"/>
      <c r="L93" s="235"/>
      <c r="N93" s="235"/>
    </row>
    <row r="94" spans="1:14" s="247" customFormat="1">
      <c r="A94" s="791" t="s">
        <v>2320</v>
      </c>
      <c r="B94" s="175">
        <v>1</v>
      </c>
      <c r="C94" s="247">
        <f>משאבות!H28*משאבות!I28</f>
        <v>0</v>
      </c>
      <c r="D94" s="791">
        <f t="shared" ref="D94" si="2">SUM(C94:C96)</f>
        <v>0</v>
      </c>
      <c r="E94" s="791">
        <f>D94*$C$49</f>
        <v>0</v>
      </c>
      <c r="H94" s="239"/>
      <c r="J94" s="235"/>
      <c r="L94" s="235"/>
      <c r="N94" s="235"/>
    </row>
    <row r="95" spans="1:14" s="247" customFormat="1">
      <c r="A95" s="791"/>
      <c r="B95" s="175">
        <v>2</v>
      </c>
      <c r="C95" s="247">
        <f>משאבות!H29*משאבות!I29</f>
        <v>0</v>
      </c>
      <c r="D95" s="791"/>
      <c r="E95" s="791"/>
      <c r="H95" s="239"/>
      <c r="J95" s="235"/>
      <c r="L95" s="235"/>
      <c r="N95" s="235"/>
    </row>
    <row r="96" spans="1:14" s="247" customFormat="1">
      <c r="A96" s="791"/>
      <c r="B96" s="175">
        <v>3</v>
      </c>
      <c r="C96" s="247">
        <f>משאבות!H30*משאבות!I30</f>
        <v>0</v>
      </c>
      <c r="D96" s="791"/>
      <c r="E96" s="791"/>
      <c r="H96" s="239"/>
      <c r="J96" s="235"/>
      <c r="L96" s="235"/>
      <c r="N96" s="235"/>
    </row>
    <row r="97" spans="1:14" s="247" customFormat="1">
      <c r="A97" s="791" t="s">
        <v>2321</v>
      </c>
      <c r="B97" s="175">
        <v>1</v>
      </c>
      <c r="C97" s="247">
        <f>משאבות!H31*משאבות!I31</f>
        <v>0</v>
      </c>
      <c r="D97" s="791">
        <f t="shared" ref="D97" si="3">SUM(C97:C99)</f>
        <v>0</v>
      </c>
      <c r="E97" s="791">
        <f>D97*$C$49</f>
        <v>0</v>
      </c>
      <c r="H97" s="239"/>
      <c r="J97" s="235"/>
      <c r="L97" s="235"/>
      <c r="N97" s="235"/>
    </row>
    <row r="98" spans="1:14" s="247" customFormat="1">
      <c r="A98" s="791"/>
      <c r="B98" s="175">
        <v>2</v>
      </c>
      <c r="C98" s="247">
        <f>משאבות!H32*משאבות!I32</f>
        <v>0</v>
      </c>
      <c r="D98" s="791"/>
      <c r="E98" s="791"/>
      <c r="H98" s="239"/>
      <c r="J98" s="235"/>
      <c r="L98" s="235"/>
      <c r="N98" s="235"/>
    </row>
    <row r="99" spans="1:14" s="247" customFormat="1">
      <c r="A99" s="791"/>
      <c r="B99" s="175">
        <v>3</v>
      </c>
      <c r="C99" s="247">
        <f>משאבות!H33*משאבות!I33</f>
        <v>0</v>
      </c>
      <c r="D99" s="791"/>
      <c r="E99" s="791"/>
      <c r="H99" s="239"/>
      <c r="J99" s="235"/>
      <c r="L99" s="235"/>
      <c r="N99" s="235"/>
    </row>
    <row r="100" spans="1:14" s="237" customFormat="1">
      <c r="A100" s="791" t="s">
        <v>2334</v>
      </c>
      <c r="B100" s="175">
        <v>1</v>
      </c>
      <c r="C100" s="247">
        <f>משאבות!H34*משאבות!I34</f>
        <v>0</v>
      </c>
      <c r="D100" s="791">
        <f>SUM(C100:C102)</f>
        <v>0</v>
      </c>
      <c r="E100" s="791">
        <f>D100*$C$49</f>
        <v>0</v>
      </c>
      <c r="H100" s="239"/>
      <c r="J100" s="235"/>
      <c r="L100" s="235"/>
      <c r="N100" s="235"/>
    </row>
    <row r="101" spans="1:14" s="237" customFormat="1">
      <c r="A101" s="791"/>
      <c r="B101" s="175">
        <v>2</v>
      </c>
      <c r="C101" s="247">
        <f>משאבות!H35*משאבות!I35</f>
        <v>0</v>
      </c>
      <c r="D101" s="791"/>
      <c r="E101" s="791"/>
      <c r="H101" s="239"/>
      <c r="J101" s="235"/>
      <c r="L101" s="235"/>
      <c r="N101" s="235"/>
    </row>
    <row r="102" spans="1:14" s="237" customFormat="1">
      <c r="A102" s="791"/>
      <c r="B102" s="175">
        <v>3</v>
      </c>
      <c r="C102" s="247">
        <f>משאבות!H36*משאבות!I36</f>
        <v>0</v>
      </c>
      <c r="D102" s="791"/>
      <c r="E102" s="791"/>
      <c r="H102" s="239"/>
      <c r="J102" s="235"/>
      <c r="L102" s="235"/>
      <c r="N102" s="235"/>
    </row>
    <row r="103" spans="1:14" s="237" customFormat="1">
      <c r="A103" s="791" t="s">
        <v>2335</v>
      </c>
      <c r="B103" s="175">
        <v>1</v>
      </c>
      <c r="C103" s="247">
        <f>משאבות!H37*משאבות!I37</f>
        <v>0</v>
      </c>
      <c r="D103" s="791">
        <f t="shared" ref="D103" si="4">SUM(C103:C105)</f>
        <v>0</v>
      </c>
      <c r="E103" s="791">
        <f>D103*$C$49</f>
        <v>0</v>
      </c>
      <c r="H103" s="239"/>
      <c r="J103" s="235"/>
      <c r="L103" s="235"/>
      <c r="N103" s="235"/>
    </row>
    <row r="104" spans="1:14" s="237" customFormat="1">
      <c r="A104" s="791"/>
      <c r="B104" s="175">
        <v>2</v>
      </c>
      <c r="C104" s="247">
        <f>משאבות!H38*משאבות!I38</f>
        <v>0</v>
      </c>
      <c r="D104" s="791"/>
      <c r="E104" s="791"/>
      <c r="H104" s="239"/>
      <c r="J104" s="235"/>
      <c r="L104" s="235"/>
      <c r="N104" s="235"/>
    </row>
    <row r="105" spans="1:14" s="237" customFormat="1">
      <c r="A105" s="791"/>
      <c r="B105" s="175">
        <v>3</v>
      </c>
      <c r="C105" s="247">
        <f>משאבות!H39*משאבות!I39</f>
        <v>0</v>
      </c>
      <c r="D105" s="791"/>
      <c r="E105" s="791"/>
      <c r="H105" s="239"/>
      <c r="J105" s="235"/>
      <c r="L105" s="235"/>
      <c r="N105" s="235"/>
    </row>
    <row r="106" spans="1:14" s="237" customFormat="1">
      <c r="A106" s="791" t="s">
        <v>2336</v>
      </c>
      <c r="B106" s="175">
        <v>1</v>
      </c>
      <c r="C106" s="247">
        <f>משאבות!H40*משאבות!I40</f>
        <v>0</v>
      </c>
      <c r="D106" s="791">
        <f t="shared" ref="D106" si="5">SUM(C106:C108)</f>
        <v>0</v>
      </c>
      <c r="E106" s="791">
        <f>D106*$C$49</f>
        <v>0</v>
      </c>
      <c r="H106" s="239"/>
      <c r="J106" s="235"/>
      <c r="L106" s="235"/>
      <c r="N106" s="235"/>
    </row>
    <row r="107" spans="1:14" s="237" customFormat="1">
      <c r="A107" s="791"/>
      <c r="B107" s="175">
        <v>2</v>
      </c>
      <c r="C107" s="247">
        <f>משאבות!H41*משאבות!I41</f>
        <v>0</v>
      </c>
      <c r="D107" s="791"/>
      <c r="E107" s="791"/>
      <c r="H107" s="239"/>
      <c r="J107" s="235"/>
      <c r="L107" s="235"/>
      <c r="N107" s="235"/>
    </row>
    <row r="108" spans="1:14" s="237" customFormat="1">
      <c r="A108" s="791"/>
      <c r="B108" s="175">
        <v>3</v>
      </c>
      <c r="C108" s="247">
        <f>משאבות!H42*משאבות!I42</f>
        <v>0</v>
      </c>
      <c r="D108" s="791"/>
      <c r="E108" s="791"/>
      <c r="H108" s="239"/>
      <c r="J108" s="235"/>
      <c r="L108" s="235"/>
      <c r="N108" s="235"/>
    </row>
    <row r="109" spans="1:14" s="247" customFormat="1">
      <c r="A109" s="791" t="s">
        <v>2337</v>
      </c>
      <c r="B109" s="175">
        <v>1</v>
      </c>
      <c r="C109" s="247">
        <f>משאבות!H43*משאבות!I43</f>
        <v>0</v>
      </c>
      <c r="D109" s="791">
        <f t="shared" ref="D109" si="6">SUM(C109:C111)</f>
        <v>0</v>
      </c>
      <c r="E109" s="791">
        <f>D109*$C$49</f>
        <v>0</v>
      </c>
      <c r="H109" s="239"/>
      <c r="J109" s="235"/>
      <c r="L109" s="235"/>
      <c r="N109" s="235"/>
    </row>
    <row r="110" spans="1:14" s="247" customFormat="1">
      <c r="A110" s="791"/>
      <c r="B110" s="175">
        <v>2</v>
      </c>
      <c r="C110" s="247">
        <f>משאבות!H44*משאבות!I44</f>
        <v>0</v>
      </c>
      <c r="D110" s="791"/>
      <c r="E110" s="791"/>
      <c r="H110" s="239"/>
      <c r="J110" s="235"/>
      <c r="L110" s="235"/>
      <c r="N110" s="235"/>
    </row>
    <row r="111" spans="1:14" s="247" customFormat="1">
      <c r="A111" s="791"/>
      <c r="B111" s="175">
        <v>3</v>
      </c>
      <c r="C111" s="247">
        <f>משאבות!H45*משאבות!I45</f>
        <v>0</v>
      </c>
      <c r="D111" s="791"/>
      <c r="E111" s="791"/>
      <c r="H111" s="239"/>
      <c r="J111" s="235"/>
      <c r="L111" s="235"/>
      <c r="N111" s="235"/>
    </row>
    <row r="112" spans="1:14" s="237" customFormat="1">
      <c r="A112" s="791" t="s">
        <v>2338</v>
      </c>
      <c r="B112" s="175">
        <v>1</v>
      </c>
      <c r="C112" s="247">
        <f>משאבות!H46*משאבות!I46</f>
        <v>0</v>
      </c>
      <c r="D112" s="791">
        <f t="shared" ref="D112" si="7">SUM(C112:C114)</f>
        <v>0</v>
      </c>
      <c r="E112" s="791">
        <f>D112*$C$49</f>
        <v>0</v>
      </c>
      <c r="H112" s="239"/>
      <c r="J112" s="235"/>
      <c r="L112" s="235"/>
      <c r="N112" s="235"/>
    </row>
    <row r="113" spans="1:14" s="237" customFormat="1">
      <c r="A113" s="791"/>
      <c r="B113" s="175">
        <v>2</v>
      </c>
      <c r="C113" s="247">
        <f>משאבות!H47*משאבות!I47</f>
        <v>0</v>
      </c>
      <c r="D113" s="791"/>
      <c r="E113" s="791"/>
      <c r="H113" s="239"/>
      <c r="J113" s="235"/>
      <c r="L113" s="235"/>
      <c r="N113" s="235"/>
    </row>
    <row r="114" spans="1:14" s="237" customFormat="1">
      <c r="A114" s="791"/>
      <c r="B114" s="175">
        <v>3</v>
      </c>
      <c r="C114" s="247">
        <f>משאבות!H48*משאבות!I48</f>
        <v>0</v>
      </c>
      <c r="D114" s="791"/>
      <c r="E114" s="791"/>
      <c r="H114" s="239"/>
      <c r="J114" s="235"/>
      <c r="L114" s="235"/>
      <c r="N114" s="235"/>
    </row>
    <row r="115" spans="1:14" s="237" customFormat="1">
      <c r="A115" s="238"/>
      <c r="G115" s="239"/>
      <c r="I115" s="235"/>
      <c r="K115" s="235"/>
      <c r="M115" s="235"/>
    </row>
    <row r="116" spans="1:14" s="237" customFormat="1">
      <c r="A116" s="238" t="s">
        <v>71</v>
      </c>
      <c r="B116" s="237">
        <f>SUM(E85:E114)</f>
        <v>0</v>
      </c>
      <c r="G116" s="239"/>
      <c r="I116" s="235"/>
      <c r="K116" s="235"/>
      <c r="M116" s="235"/>
    </row>
    <row r="117" spans="1:14" s="237" customFormat="1">
      <c r="A117" s="238" t="s">
        <v>212</v>
      </c>
      <c r="B117" s="237">
        <f>SUM(C85:C114)</f>
        <v>0</v>
      </c>
      <c r="G117" s="239"/>
      <c r="I117" s="235"/>
      <c r="K117" s="235"/>
      <c r="M117" s="235"/>
    </row>
    <row r="118" spans="1:14" s="237" customFormat="1">
      <c r="A118" s="238"/>
      <c r="D118" s="235"/>
      <c r="I118" s="235"/>
      <c r="K118" s="235"/>
      <c r="M118" s="235"/>
    </row>
    <row r="119" spans="1:14" s="237" customFormat="1">
      <c r="A119" s="194" t="s">
        <v>65</v>
      </c>
      <c r="D119" s="235"/>
      <c r="I119" s="235"/>
      <c r="K119" s="235"/>
      <c r="M119" s="235"/>
    </row>
    <row r="120" spans="1:14" s="237" customFormat="1">
      <c r="A120" s="238"/>
      <c r="D120" s="235"/>
      <c r="I120" s="235"/>
      <c r="K120" s="235"/>
      <c r="M120" s="235"/>
    </row>
    <row r="121" spans="1:14" s="237" customFormat="1">
      <c r="A121" s="238" t="s">
        <v>168</v>
      </c>
      <c r="B121" s="237">
        <f>B157</f>
        <v>0</v>
      </c>
      <c r="D121" s="235"/>
      <c r="I121" s="235"/>
      <c r="K121" s="235"/>
      <c r="M121" s="235"/>
    </row>
    <row r="122" spans="1:14" s="237" customFormat="1">
      <c r="A122" s="238" t="s">
        <v>211</v>
      </c>
      <c r="B122" s="237">
        <f>B158</f>
        <v>0</v>
      </c>
      <c r="D122" s="235"/>
      <c r="I122" s="235"/>
      <c r="K122" s="235"/>
      <c r="M122" s="235"/>
    </row>
    <row r="123" spans="1:14" s="237" customFormat="1">
      <c r="A123" s="238"/>
      <c r="I123" s="235"/>
      <c r="K123" s="235"/>
      <c r="M123" s="235"/>
    </row>
    <row r="124" spans="1:14" s="237" customFormat="1">
      <c r="A124" s="196" t="s">
        <v>63</v>
      </c>
      <c r="B124" s="238"/>
      <c r="G124" s="235"/>
      <c r="I124" s="235"/>
    </row>
    <row r="125" spans="1:14" s="237" customFormat="1">
      <c r="A125" s="238" t="s">
        <v>2316</v>
      </c>
      <c r="B125" s="238" t="s">
        <v>2322</v>
      </c>
      <c r="C125" s="235" t="s">
        <v>2324</v>
      </c>
      <c r="D125" s="235" t="s">
        <v>2323</v>
      </c>
      <c r="E125" s="235" t="s">
        <v>167</v>
      </c>
      <c r="G125" s="235"/>
      <c r="I125" s="235"/>
    </row>
    <row r="126" spans="1:14" s="237" customFormat="1">
      <c r="A126" s="791" t="s">
        <v>2317</v>
      </c>
      <c r="B126" s="175">
        <v>1</v>
      </c>
      <c r="C126" s="237">
        <f>משאבות!H68*משאבות!I68</f>
        <v>0</v>
      </c>
      <c r="D126" s="791">
        <f>SUM(C126:C128)</f>
        <v>0</v>
      </c>
      <c r="E126" s="791">
        <f>D126*$C$49</f>
        <v>0</v>
      </c>
      <c r="G126" s="235"/>
      <c r="I126" s="235"/>
    </row>
    <row r="127" spans="1:14" s="237" customFormat="1">
      <c r="A127" s="791"/>
      <c r="B127" s="175">
        <v>2</v>
      </c>
      <c r="C127" s="247">
        <f>משאבות!H69*משאבות!I69</f>
        <v>0</v>
      </c>
      <c r="D127" s="791"/>
      <c r="E127" s="791"/>
      <c r="G127" s="235"/>
      <c r="I127" s="235"/>
    </row>
    <row r="128" spans="1:14" s="237" customFormat="1">
      <c r="A128" s="791"/>
      <c r="B128" s="175">
        <v>3</v>
      </c>
      <c r="C128" s="247">
        <f>משאבות!H70*משאבות!I70</f>
        <v>0</v>
      </c>
      <c r="D128" s="791"/>
      <c r="E128" s="791"/>
      <c r="G128" s="235"/>
      <c r="I128" s="235"/>
    </row>
    <row r="129" spans="1:9" s="247" customFormat="1">
      <c r="A129" s="791" t="s">
        <v>2318</v>
      </c>
      <c r="B129" s="175">
        <v>1</v>
      </c>
      <c r="C129" s="247">
        <f>משאבות!H71*משאבות!I71</f>
        <v>0</v>
      </c>
      <c r="D129" s="791">
        <f>SUM(C129:C131)</f>
        <v>0</v>
      </c>
      <c r="E129" s="791">
        <f>D129*$C$49</f>
        <v>0</v>
      </c>
      <c r="G129" s="235"/>
      <c r="I129" s="235"/>
    </row>
    <row r="130" spans="1:9" s="247" customFormat="1">
      <c r="A130" s="791"/>
      <c r="B130" s="175">
        <v>2</v>
      </c>
      <c r="C130" s="247">
        <f>משאבות!H72*משאבות!I72</f>
        <v>0</v>
      </c>
      <c r="D130" s="791"/>
      <c r="E130" s="791"/>
      <c r="G130" s="235"/>
      <c r="I130" s="235"/>
    </row>
    <row r="131" spans="1:9" s="247" customFormat="1">
      <c r="A131" s="791"/>
      <c r="B131" s="175">
        <v>3</v>
      </c>
      <c r="C131" s="247">
        <f>משאבות!H73*משאבות!I73</f>
        <v>0</v>
      </c>
      <c r="D131" s="791"/>
      <c r="E131" s="791"/>
      <c r="G131" s="235"/>
      <c r="I131" s="235"/>
    </row>
    <row r="132" spans="1:9" s="247" customFormat="1">
      <c r="A132" s="791" t="s">
        <v>2319</v>
      </c>
      <c r="B132" s="175">
        <v>1</v>
      </c>
      <c r="C132" s="247">
        <f>משאבות!H74*משאבות!I74</f>
        <v>0</v>
      </c>
      <c r="D132" s="791">
        <f t="shared" ref="D132" si="8">SUM(C132:C134)</f>
        <v>0</v>
      </c>
      <c r="E132" s="791">
        <f>D132*$C$49</f>
        <v>0</v>
      </c>
      <c r="G132" s="235"/>
      <c r="I132" s="235"/>
    </row>
    <row r="133" spans="1:9" s="247" customFormat="1">
      <c r="A133" s="791"/>
      <c r="B133" s="175">
        <v>2</v>
      </c>
      <c r="C133" s="247">
        <f>משאבות!H75*משאבות!I75</f>
        <v>0</v>
      </c>
      <c r="D133" s="791"/>
      <c r="E133" s="791"/>
      <c r="G133" s="235"/>
      <c r="I133" s="235"/>
    </row>
    <row r="134" spans="1:9" s="247" customFormat="1">
      <c r="A134" s="791"/>
      <c r="B134" s="175">
        <v>3</v>
      </c>
      <c r="C134" s="247">
        <f>משאבות!H76*משאבות!I76</f>
        <v>0</v>
      </c>
      <c r="D134" s="791"/>
      <c r="E134" s="791"/>
      <c r="G134" s="235"/>
      <c r="I134" s="235"/>
    </row>
    <row r="135" spans="1:9" s="247" customFormat="1">
      <c r="A135" s="791" t="s">
        <v>2320</v>
      </c>
      <c r="B135" s="175">
        <v>1</v>
      </c>
      <c r="C135" s="247">
        <f>משאבות!H77*משאבות!I77</f>
        <v>0</v>
      </c>
      <c r="D135" s="791">
        <f t="shared" ref="D135" si="9">SUM(C135:C137)</f>
        <v>0</v>
      </c>
      <c r="E135" s="791">
        <f>D135*$C$49</f>
        <v>0</v>
      </c>
      <c r="G135" s="235"/>
      <c r="I135" s="235"/>
    </row>
    <row r="136" spans="1:9" s="247" customFormat="1">
      <c r="A136" s="791"/>
      <c r="B136" s="175">
        <v>2</v>
      </c>
      <c r="C136" s="247">
        <f>משאבות!H78*משאבות!I78</f>
        <v>0</v>
      </c>
      <c r="D136" s="791"/>
      <c r="E136" s="791"/>
      <c r="G136" s="235"/>
      <c r="I136" s="235"/>
    </row>
    <row r="137" spans="1:9" s="247" customFormat="1">
      <c r="A137" s="791"/>
      <c r="B137" s="175">
        <v>3</v>
      </c>
      <c r="C137" s="247">
        <f>משאבות!H79*משאבות!I79</f>
        <v>0</v>
      </c>
      <c r="D137" s="791"/>
      <c r="E137" s="791"/>
      <c r="G137" s="235"/>
      <c r="I137" s="235"/>
    </row>
    <row r="138" spans="1:9" s="247" customFormat="1">
      <c r="A138" s="791" t="s">
        <v>2321</v>
      </c>
      <c r="B138" s="175">
        <v>1</v>
      </c>
      <c r="C138" s="247">
        <f>משאבות!H80*משאבות!I80</f>
        <v>0</v>
      </c>
      <c r="D138" s="791">
        <f t="shared" ref="D138" si="10">SUM(C138:C140)</f>
        <v>0</v>
      </c>
      <c r="E138" s="791">
        <f>D138*$C$49</f>
        <v>0</v>
      </c>
      <c r="G138" s="235"/>
      <c r="I138" s="235"/>
    </row>
    <row r="139" spans="1:9" s="247" customFormat="1">
      <c r="A139" s="791"/>
      <c r="B139" s="175">
        <v>2</v>
      </c>
      <c r="C139" s="247">
        <f>משאבות!H81*משאבות!I81</f>
        <v>0</v>
      </c>
      <c r="D139" s="791"/>
      <c r="E139" s="791"/>
      <c r="G139" s="235"/>
      <c r="I139" s="235"/>
    </row>
    <row r="140" spans="1:9" s="247" customFormat="1">
      <c r="A140" s="791"/>
      <c r="B140" s="175">
        <v>3</v>
      </c>
      <c r="C140" s="247">
        <f>משאבות!H82*משאבות!I82</f>
        <v>0</v>
      </c>
      <c r="D140" s="791"/>
      <c r="E140" s="791"/>
      <c r="G140" s="235"/>
      <c r="I140" s="235"/>
    </row>
    <row r="141" spans="1:9" s="237" customFormat="1">
      <c r="A141" s="791" t="s">
        <v>2334</v>
      </c>
      <c r="B141" s="175">
        <v>1</v>
      </c>
      <c r="C141" s="247">
        <f>משאבות!H83*משאבות!I83</f>
        <v>0</v>
      </c>
      <c r="D141" s="791">
        <f>SUM(C141:C143)</f>
        <v>0</v>
      </c>
      <c r="E141" s="791">
        <f>D141*$C$49</f>
        <v>0</v>
      </c>
      <c r="G141" s="235"/>
      <c r="I141" s="235"/>
    </row>
    <row r="142" spans="1:9" s="237" customFormat="1">
      <c r="A142" s="791"/>
      <c r="B142" s="175">
        <v>2</v>
      </c>
      <c r="C142" s="247">
        <f>משאבות!H84*משאבות!I84</f>
        <v>0</v>
      </c>
      <c r="D142" s="791"/>
      <c r="E142" s="791"/>
      <c r="G142" s="235"/>
      <c r="I142" s="235"/>
    </row>
    <row r="143" spans="1:9" s="237" customFormat="1">
      <c r="A143" s="791"/>
      <c r="B143" s="175">
        <v>3</v>
      </c>
      <c r="C143" s="247">
        <f>משאבות!H85*משאבות!I85</f>
        <v>0</v>
      </c>
      <c r="D143" s="791"/>
      <c r="E143" s="791"/>
      <c r="G143" s="235"/>
      <c r="I143" s="235"/>
    </row>
    <row r="144" spans="1:9" s="237" customFormat="1">
      <c r="A144" s="791" t="s">
        <v>2335</v>
      </c>
      <c r="B144" s="175">
        <v>1</v>
      </c>
      <c r="C144" s="247">
        <f>משאבות!H86*משאבות!I86</f>
        <v>0</v>
      </c>
      <c r="D144" s="791">
        <f t="shared" ref="D144" si="11">SUM(C144:C146)</f>
        <v>0</v>
      </c>
      <c r="E144" s="791">
        <f>D144*$C$49</f>
        <v>0</v>
      </c>
      <c r="G144" s="235"/>
      <c r="I144" s="235"/>
    </row>
    <row r="145" spans="1:13" s="237" customFormat="1">
      <c r="A145" s="791"/>
      <c r="B145" s="175">
        <v>2</v>
      </c>
      <c r="C145" s="247">
        <f>משאבות!H87*משאבות!I87</f>
        <v>0</v>
      </c>
      <c r="D145" s="791"/>
      <c r="E145" s="791"/>
      <c r="G145" s="235"/>
      <c r="I145" s="235"/>
    </row>
    <row r="146" spans="1:13" s="237" customFormat="1">
      <c r="A146" s="791"/>
      <c r="B146" s="175">
        <v>3</v>
      </c>
      <c r="C146" s="247">
        <f>משאבות!H88*משאבות!I88</f>
        <v>0</v>
      </c>
      <c r="D146" s="791"/>
      <c r="E146" s="791"/>
      <c r="G146" s="235"/>
      <c r="I146" s="235"/>
    </row>
    <row r="147" spans="1:13" s="237" customFormat="1">
      <c r="A147" s="791" t="s">
        <v>2336</v>
      </c>
      <c r="B147" s="175">
        <v>1</v>
      </c>
      <c r="C147" s="247">
        <f>משאבות!H89*משאבות!I89</f>
        <v>0</v>
      </c>
      <c r="D147" s="791">
        <f t="shared" ref="D147" si="12">SUM(C147:C149)</f>
        <v>0</v>
      </c>
      <c r="E147" s="791">
        <f>D147*$C$49</f>
        <v>0</v>
      </c>
      <c r="G147" s="235"/>
      <c r="I147" s="235"/>
    </row>
    <row r="148" spans="1:13" s="237" customFormat="1">
      <c r="A148" s="791"/>
      <c r="B148" s="175">
        <v>2</v>
      </c>
      <c r="C148" s="247">
        <f>משאבות!H90*משאבות!I90</f>
        <v>0</v>
      </c>
      <c r="D148" s="791"/>
      <c r="E148" s="791"/>
      <c r="G148" s="235"/>
      <c r="I148" s="235"/>
    </row>
    <row r="149" spans="1:13" s="237" customFormat="1">
      <c r="A149" s="791"/>
      <c r="B149" s="175">
        <v>3</v>
      </c>
      <c r="C149" s="247">
        <f>משאבות!H91*משאבות!I91</f>
        <v>0</v>
      </c>
      <c r="D149" s="791"/>
      <c r="E149" s="791"/>
      <c r="G149" s="235"/>
      <c r="I149" s="235"/>
    </row>
    <row r="150" spans="1:13" s="247" customFormat="1">
      <c r="A150" s="791" t="s">
        <v>2337</v>
      </c>
      <c r="B150" s="175">
        <v>1</v>
      </c>
      <c r="C150" s="247">
        <f>משאבות!H92*משאבות!I92</f>
        <v>0</v>
      </c>
      <c r="D150" s="791">
        <f t="shared" ref="D150" si="13">SUM(C150:C152)</f>
        <v>0</v>
      </c>
      <c r="E150" s="791">
        <f>D150*$C$49</f>
        <v>0</v>
      </c>
      <c r="G150" s="235"/>
      <c r="I150" s="235"/>
    </row>
    <row r="151" spans="1:13" s="247" customFormat="1">
      <c r="A151" s="791"/>
      <c r="B151" s="175">
        <v>2</v>
      </c>
      <c r="C151" s="247">
        <f>משאבות!H93*משאבות!I93</f>
        <v>0</v>
      </c>
      <c r="D151" s="791"/>
      <c r="E151" s="791"/>
      <c r="G151" s="235"/>
      <c r="I151" s="235"/>
    </row>
    <row r="152" spans="1:13" s="247" customFormat="1">
      <c r="A152" s="791"/>
      <c r="B152" s="175">
        <v>3</v>
      </c>
      <c r="C152" s="247">
        <f>משאבות!H94*משאבות!I94</f>
        <v>0</v>
      </c>
      <c r="D152" s="791"/>
      <c r="E152" s="791"/>
      <c r="G152" s="235"/>
      <c r="I152" s="235"/>
    </row>
    <row r="153" spans="1:13" s="237" customFormat="1">
      <c r="A153" s="791" t="s">
        <v>2338</v>
      </c>
      <c r="B153" s="175">
        <v>1</v>
      </c>
      <c r="C153" s="247">
        <f>משאבות!H95*משאבות!I95</f>
        <v>0</v>
      </c>
      <c r="D153" s="791">
        <f t="shared" ref="D153" si="14">SUM(C153:C155)</f>
        <v>0</v>
      </c>
      <c r="E153" s="791">
        <f>D153*$C$49</f>
        <v>0</v>
      </c>
      <c r="G153" s="235"/>
      <c r="I153" s="235"/>
    </row>
    <row r="154" spans="1:13" s="237" customFormat="1">
      <c r="A154" s="791"/>
      <c r="B154" s="175">
        <v>2</v>
      </c>
      <c r="C154" s="247">
        <f>משאבות!H96*משאבות!I96</f>
        <v>0</v>
      </c>
      <c r="D154" s="791"/>
      <c r="E154" s="791"/>
      <c r="G154" s="235"/>
      <c r="I154" s="235"/>
    </row>
    <row r="155" spans="1:13" s="237" customFormat="1">
      <c r="A155" s="791"/>
      <c r="B155" s="175">
        <v>3</v>
      </c>
      <c r="C155" s="247">
        <f>משאבות!H97*משאבות!I97</f>
        <v>0</v>
      </c>
      <c r="D155" s="791"/>
      <c r="E155" s="791"/>
      <c r="I155" s="235"/>
      <c r="K155" s="235"/>
      <c r="M155" s="235"/>
    </row>
    <row r="156" spans="1:13" s="237" customFormat="1">
      <c r="A156" s="241"/>
      <c r="B156" s="175"/>
      <c r="I156" s="235"/>
      <c r="K156" s="235"/>
      <c r="M156" s="235"/>
    </row>
    <row r="157" spans="1:13" s="237" customFormat="1">
      <c r="A157" s="238" t="s">
        <v>71</v>
      </c>
      <c r="B157" s="237">
        <f>SUM(E126:E155)</f>
        <v>0</v>
      </c>
      <c r="I157" s="235"/>
      <c r="K157" s="235"/>
      <c r="M157" s="235"/>
    </row>
    <row r="158" spans="1:13" s="237" customFormat="1">
      <c r="A158" s="238" t="s">
        <v>174</v>
      </c>
      <c r="B158" s="237">
        <f>SUM(D126:D155)</f>
        <v>0</v>
      </c>
      <c r="I158" s="235"/>
      <c r="K158" s="235"/>
      <c r="M158" s="235"/>
    </row>
    <row r="159" spans="1:13" s="237" customFormat="1">
      <c r="A159" s="238"/>
      <c r="I159" s="235"/>
      <c r="K159" s="235"/>
      <c r="M159" s="235"/>
    </row>
    <row r="160" spans="1:13" s="237" customFormat="1">
      <c r="A160" s="194" t="s">
        <v>169</v>
      </c>
      <c r="I160" s="235"/>
      <c r="K160" s="235"/>
      <c r="M160" s="235"/>
    </row>
    <row r="161" spans="1:13" s="237" customFormat="1">
      <c r="A161" s="238"/>
      <c r="I161" s="235"/>
      <c r="K161" s="235"/>
      <c r="M161" s="235"/>
    </row>
    <row r="162" spans="1:13" s="237" customFormat="1">
      <c r="A162" s="238" t="s">
        <v>172</v>
      </c>
      <c r="B162" s="237">
        <f>B79-B121</f>
        <v>0</v>
      </c>
      <c r="D162" s="235"/>
      <c r="I162" s="235"/>
      <c r="K162" s="235"/>
      <c r="M162" s="235"/>
    </row>
    <row r="163" spans="1:13" s="237" customFormat="1">
      <c r="A163" s="238" t="s">
        <v>173</v>
      </c>
      <c r="B163" s="237">
        <f>B80-B122</f>
        <v>0</v>
      </c>
      <c r="D163" s="235"/>
      <c r="I163" s="235"/>
      <c r="K163" s="235"/>
      <c r="M163" s="235"/>
    </row>
    <row r="164" spans="1:13" s="237" customFormat="1">
      <c r="A164" s="238"/>
      <c r="D164" s="235"/>
      <c r="I164" s="235"/>
      <c r="K164" s="235"/>
      <c r="M164" s="235"/>
    </row>
    <row r="165" spans="1:13" s="237" customFormat="1">
      <c r="A165" s="238" t="s">
        <v>170</v>
      </c>
      <c r="B165" s="237">
        <f>B162*'פרטים כלליים, עלויות ותוצאות'!D35</f>
        <v>0</v>
      </c>
      <c r="D165" s="235"/>
      <c r="I165" s="235"/>
      <c r="K165" s="235"/>
      <c r="M165" s="235"/>
    </row>
    <row r="166" spans="1:13" s="237" customFormat="1">
      <c r="A166" s="238" t="s">
        <v>171</v>
      </c>
      <c r="B166" s="237">
        <f>B163*'פרטים כלליים, עלויות ותוצאות'!D35</f>
        <v>0</v>
      </c>
      <c r="D166" s="235"/>
      <c r="I166" s="235"/>
      <c r="K166" s="235"/>
      <c r="M166" s="235"/>
    </row>
    <row r="167" spans="1:13" s="237" customFormat="1">
      <c r="A167" s="238"/>
      <c r="D167" s="235"/>
      <c r="I167" s="235"/>
      <c r="K167" s="235"/>
      <c r="M167" s="235"/>
    </row>
    <row r="168" spans="1:13" s="237" customFormat="1">
      <c r="A168" s="198" t="s">
        <v>91</v>
      </c>
      <c r="I168" s="235"/>
      <c r="K168" s="235"/>
      <c r="M168" s="235"/>
    </row>
    <row r="169" spans="1:13" s="237" customFormat="1">
      <c r="A169" s="235" t="s">
        <v>48</v>
      </c>
      <c r="B169" s="236" t="s">
        <v>94</v>
      </c>
      <c r="C169" s="235" t="s">
        <v>273</v>
      </c>
      <c r="D169" s="236" t="s">
        <v>92</v>
      </c>
      <c r="E169" s="235" t="s">
        <v>93</v>
      </c>
      <c r="F169" s="235" t="s">
        <v>96</v>
      </c>
      <c r="H169" s="235"/>
      <c r="J169" s="235"/>
      <c r="L169" s="235"/>
    </row>
    <row r="170" spans="1:13" s="237" customFormat="1">
      <c r="A170" s="237" t="s">
        <v>40</v>
      </c>
      <c r="B170" s="237" t="s">
        <v>46</v>
      </c>
      <c r="C170" s="195">
        <f>IF(B80&gt;0,B80,0)</f>
        <v>0</v>
      </c>
      <c r="D170" s="201">
        <f>B122</f>
        <v>0</v>
      </c>
      <c r="E170" s="237">
        <f>C170-D170</f>
        <v>0</v>
      </c>
      <c r="F170" s="203">
        <f>IF(E170=0,0,E170/C170)</f>
        <v>0</v>
      </c>
      <c r="H170" s="203"/>
      <c r="J170" s="235"/>
      <c r="L170" s="235"/>
    </row>
    <row r="171" spans="1:13" s="237" customFormat="1">
      <c r="C171" s="195"/>
      <c r="D171" s="182"/>
      <c r="E171" s="201"/>
      <c r="G171" s="203"/>
      <c r="H171" s="203"/>
      <c r="J171" s="235"/>
      <c r="L171" s="235"/>
    </row>
    <row r="172" spans="1:13">
      <c r="B172" s="207"/>
      <c r="C172" s="199"/>
    </row>
    <row r="173" spans="1:13" s="191" customFormat="1" ht="18">
      <c r="A173" s="205" t="s">
        <v>2346</v>
      </c>
      <c r="B173" s="205"/>
      <c r="C173" s="205"/>
      <c r="G173" s="192"/>
      <c r="I173" s="193"/>
      <c r="K173" s="193"/>
      <c r="M173" s="193"/>
    </row>
    <row r="174" spans="1:13" s="32" customFormat="1"/>
    <row r="175" spans="1:13" s="32" customFormat="1" ht="30">
      <c r="A175" s="101" t="s">
        <v>2345</v>
      </c>
      <c r="B175" s="208" t="s">
        <v>40</v>
      </c>
      <c r="C175" s="208"/>
      <c r="E175" s="208"/>
      <c r="F175" s="208"/>
    </row>
    <row r="176" spans="1:13" s="32" customFormat="1">
      <c r="A176" s="171" t="s">
        <v>255</v>
      </c>
      <c r="B176" s="240" t="e">
        <f>#REF!</f>
        <v>#REF!</v>
      </c>
      <c r="C176" s="209"/>
      <c r="E176" s="210"/>
      <c r="F176" s="210"/>
    </row>
    <row r="177" spans="1:6" s="32" customFormat="1">
      <c r="A177" s="171" t="s">
        <v>256</v>
      </c>
      <c r="B177" s="241" t="e">
        <f>SUM(B178:B187)</f>
        <v>#REF!</v>
      </c>
      <c r="C177" s="171"/>
      <c r="E177" s="171"/>
      <c r="F177" s="171"/>
    </row>
    <row r="178" spans="1:6" s="32" customFormat="1">
      <c r="A178" s="171" t="s">
        <v>60</v>
      </c>
      <c r="B178" s="241" t="e">
        <f>#REF!</f>
        <v>#REF!</v>
      </c>
      <c r="C178" s="171"/>
      <c r="E178" s="171"/>
      <c r="F178" s="171"/>
    </row>
    <row r="179" spans="1:6" s="32" customFormat="1">
      <c r="A179" s="171" t="s">
        <v>66</v>
      </c>
      <c r="B179" s="241" t="e">
        <f>#REF!</f>
        <v>#REF!</v>
      </c>
      <c r="C179" s="171"/>
      <c r="E179" s="171"/>
      <c r="F179" s="171"/>
    </row>
    <row r="180" spans="1:6" s="32" customFormat="1">
      <c r="A180" s="171" t="s">
        <v>67</v>
      </c>
      <c r="B180" s="241" t="e">
        <f>#REF!</f>
        <v>#REF!</v>
      </c>
      <c r="C180" s="171"/>
      <c r="E180" s="171"/>
      <c r="F180" s="171"/>
    </row>
    <row r="181" spans="1:6" s="32" customFormat="1">
      <c r="A181" s="171" t="s">
        <v>68</v>
      </c>
      <c r="B181" s="241" t="e">
        <f>#REF!</f>
        <v>#REF!</v>
      </c>
      <c r="C181" s="171"/>
      <c r="E181" s="171"/>
      <c r="F181" s="171"/>
    </row>
    <row r="182" spans="1:6" s="32" customFormat="1">
      <c r="A182" s="171" t="s">
        <v>69</v>
      </c>
      <c r="B182" s="241" t="e">
        <f>#REF!</f>
        <v>#REF!</v>
      </c>
      <c r="C182" s="171"/>
      <c r="E182" s="171"/>
      <c r="F182" s="171"/>
    </row>
    <row r="183" spans="1:6" s="32" customFormat="1">
      <c r="A183" s="171" t="s">
        <v>70</v>
      </c>
      <c r="B183" s="241" t="e">
        <f>#REF!</f>
        <v>#REF!</v>
      </c>
      <c r="C183" s="171"/>
      <c r="E183" s="171"/>
      <c r="F183" s="171"/>
    </row>
    <row r="184" spans="1:6" s="32" customFormat="1">
      <c r="A184" s="171" t="s">
        <v>73</v>
      </c>
      <c r="B184" s="241" t="e">
        <f>#REF!</f>
        <v>#REF!</v>
      </c>
      <c r="C184" s="171"/>
      <c r="E184" s="171"/>
      <c r="F184" s="171"/>
    </row>
    <row r="185" spans="1:6" s="32" customFormat="1">
      <c r="A185" s="171" t="s">
        <v>74</v>
      </c>
      <c r="B185" s="241" t="e">
        <f>#REF!</f>
        <v>#REF!</v>
      </c>
      <c r="C185" s="171"/>
      <c r="E185" s="171"/>
      <c r="F185" s="171"/>
    </row>
    <row r="186" spans="1:6" s="32" customFormat="1">
      <c r="A186" s="171" t="s">
        <v>75</v>
      </c>
      <c r="B186" s="241" t="e">
        <f>#REF!</f>
        <v>#REF!</v>
      </c>
      <c r="C186" s="171"/>
      <c r="E186" s="171"/>
      <c r="F186" s="171"/>
    </row>
    <row r="187" spans="1:6" s="32" customFormat="1">
      <c r="A187" s="171" t="s">
        <v>76</v>
      </c>
      <c r="B187" s="241" t="e">
        <f>#REF!</f>
        <v>#REF!</v>
      </c>
      <c r="C187" s="171"/>
      <c r="E187" s="171"/>
      <c r="F187" s="171"/>
    </row>
    <row r="188" spans="1:6" s="32" customFormat="1" ht="30">
      <c r="A188" s="132" t="s">
        <v>285</v>
      </c>
      <c r="B188" s="242" t="e">
        <f>SUM(B176:B177)</f>
        <v>#REF!</v>
      </c>
      <c r="C188" s="211"/>
      <c r="E188" s="211"/>
      <c r="F188" s="211"/>
    </row>
    <row r="189" spans="1:6" s="32" customFormat="1">
      <c r="A189" s="132"/>
      <c r="B189" s="242"/>
      <c r="C189" s="211"/>
      <c r="D189" s="211"/>
      <c r="E189" s="211"/>
      <c r="F189" s="211"/>
    </row>
    <row r="190" spans="1:6" s="32" customFormat="1">
      <c r="A190" s="32" t="s">
        <v>257</v>
      </c>
      <c r="B190" s="242"/>
      <c r="C190" s="211"/>
      <c r="D190" s="211"/>
      <c r="E190" s="211"/>
      <c r="F190" s="211"/>
    </row>
    <row r="191" spans="1:6" s="32" customFormat="1">
      <c r="A191" s="171" t="s">
        <v>60</v>
      </c>
      <c r="B191" s="243" t="e">
        <f>#REF!</f>
        <v>#REF!</v>
      </c>
      <c r="C191" s="171"/>
      <c r="D191" s="171"/>
      <c r="E191" s="171"/>
      <c r="F191" s="171"/>
    </row>
    <row r="192" spans="1:6" s="32" customFormat="1">
      <c r="A192" s="171" t="s">
        <v>66</v>
      </c>
      <c r="B192" s="243" t="e">
        <f>#REF!</f>
        <v>#REF!</v>
      </c>
      <c r="C192" s="171"/>
      <c r="D192" s="171"/>
      <c r="E192" s="171"/>
      <c r="F192" s="171"/>
    </row>
    <row r="193" spans="1:26" s="32" customFormat="1">
      <c r="A193" s="171" t="s">
        <v>67</v>
      </c>
      <c r="B193" s="243" t="e">
        <f>#REF!</f>
        <v>#REF!</v>
      </c>
      <c r="C193" s="171"/>
      <c r="D193" s="171"/>
      <c r="E193" s="171"/>
      <c r="F193" s="171"/>
    </row>
    <row r="194" spans="1:26" s="32" customFormat="1">
      <c r="A194" s="171" t="s">
        <v>68</v>
      </c>
      <c r="B194" s="243" t="e">
        <f>#REF!</f>
        <v>#REF!</v>
      </c>
      <c r="C194" s="171"/>
      <c r="D194" s="171"/>
      <c r="E194" s="171"/>
      <c r="F194" s="171"/>
    </row>
    <row r="195" spans="1:26" s="32" customFormat="1">
      <c r="A195" s="171" t="s">
        <v>69</v>
      </c>
      <c r="B195" s="243" t="e">
        <f>#REF!</f>
        <v>#REF!</v>
      </c>
      <c r="C195" s="171"/>
      <c r="D195" s="171"/>
      <c r="E195" s="171"/>
      <c r="F195" s="171"/>
    </row>
    <row r="196" spans="1:26" s="32" customFormat="1">
      <c r="A196" s="171" t="s">
        <v>70</v>
      </c>
      <c r="B196" s="243" t="e">
        <f>#REF!</f>
        <v>#REF!</v>
      </c>
      <c r="C196" s="171"/>
      <c r="D196" s="171"/>
      <c r="E196" s="171"/>
      <c r="F196" s="171"/>
    </row>
    <row r="197" spans="1:26" s="32" customFormat="1">
      <c r="A197" s="171" t="s">
        <v>73</v>
      </c>
      <c r="B197" s="243" t="e">
        <f>#REF!</f>
        <v>#REF!</v>
      </c>
      <c r="C197" s="171"/>
      <c r="D197" s="171"/>
      <c r="E197" s="171"/>
      <c r="F197" s="171"/>
    </row>
    <row r="198" spans="1:26" s="32" customFormat="1">
      <c r="A198" s="171" t="s">
        <v>74</v>
      </c>
      <c r="B198" s="243" t="e">
        <f>#REF!</f>
        <v>#REF!</v>
      </c>
      <c r="C198" s="171"/>
      <c r="D198" s="171"/>
      <c r="E198" s="171"/>
      <c r="F198" s="171"/>
    </row>
    <row r="199" spans="1:26" s="32" customFormat="1">
      <c r="A199" s="171" t="s">
        <v>75</v>
      </c>
      <c r="B199" s="243" t="e">
        <f>#REF!</f>
        <v>#REF!</v>
      </c>
      <c r="C199" s="171"/>
      <c r="D199" s="171"/>
      <c r="E199" s="171"/>
      <c r="F199" s="171"/>
    </row>
    <row r="200" spans="1:26" s="32" customFormat="1">
      <c r="A200" s="171" t="s">
        <v>76</v>
      </c>
      <c r="B200" s="243" t="e">
        <f>#REF!</f>
        <v>#REF!</v>
      </c>
      <c r="C200" s="171"/>
      <c r="D200" s="171"/>
      <c r="E200" s="171"/>
      <c r="F200" s="171"/>
    </row>
    <row r="201" spans="1:26" s="32" customFormat="1">
      <c r="A201" s="32" t="s">
        <v>157</v>
      </c>
      <c r="B201" s="241" t="e">
        <f>SUM(B191:B200)</f>
        <v>#REF!</v>
      </c>
      <c r="C201" s="171"/>
      <c r="D201" s="171"/>
      <c r="E201" s="171"/>
      <c r="F201" s="171"/>
    </row>
    <row r="202" spans="1:26" s="32" customFormat="1"/>
    <row r="203" spans="1:26" s="32" customFormat="1">
      <c r="A203" s="32" t="s">
        <v>266</v>
      </c>
      <c r="F203" s="212" t="s">
        <v>301</v>
      </c>
    </row>
    <row r="204" spans="1:26">
      <c r="A204" s="174" t="s">
        <v>161</v>
      </c>
      <c r="B204" s="213" t="s">
        <v>245</v>
      </c>
      <c r="C204" s="212" t="s">
        <v>263</v>
      </c>
      <c r="D204" s="212" t="s">
        <v>264</v>
      </c>
      <c r="E204" s="212" t="s">
        <v>286</v>
      </c>
      <c r="F204" s="212" t="s">
        <v>287</v>
      </c>
      <c r="G204" s="212" t="s">
        <v>288</v>
      </c>
      <c r="H204" s="212" t="s">
        <v>289</v>
      </c>
      <c r="I204" s="212" t="s">
        <v>290</v>
      </c>
      <c r="J204" s="212" t="s">
        <v>291</v>
      </c>
      <c r="K204" s="212" t="s">
        <v>292</v>
      </c>
      <c r="L204" s="212" t="s">
        <v>293</v>
      </c>
      <c r="M204" s="212" t="s">
        <v>294</v>
      </c>
      <c r="N204" s="212" t="s">
        <v>295</v>
      </c>
      <c r="O204" s="212" t="s">
        <v>296</v>
      </c>
      <c r="P204" s="212" t="s">
        <v>297</v>
      </c>
      <c r="Q204" s="212" t="s">
        <v>298</v>
      </c>
      <c r="R204" s="212" t="s">
        <v>299</v>
      </c>
      <c r="S204" s="212" t="s">
        <v>300</v>
      </c>
      <c r="T204" s="212" t="s">
        <v>315</v>
      </c>
      <c r="U204" s="212" t="s">
        <v>316</v>
      </c>
      <c r="V204" s="212" t="s">
        <v>317</v>
      </c>
      <c r="W204" s="212" t="s">
        <v>318</v>
      </c>
      <c r="X204" s="212" t="s">
        <v>319</v>
      </c>
      <c r="Y204" s="32"/>
      <c r="Z204" s="32"/>
    </row>
    <row r="205" spans="1:26" s="247" customFormat="1" ht="14.25">
      <c r="A205" s="175" t="s">
        <v>2310</v>
      </c>
      <c r="B205" s="204">
        <f t="shared" ref="B205" si="15">IF(OR(E205=0,D205=0),0,IRR(D205:S205,-10%))</f>
        <v>0</v>
      </c>
      <c r="C205" s="202">
        <f>SUM('פרטים כלליים, עלויות ותוצאות'!D41:D69)</f>
        <v>0</v>
      </c>
      <c r="D205" s="202">
        <f t="shared" ref="D205" si="16">-C205</f>
        <v>0</v>
      </c>
      <c r="E205" s="202">
        <f>'אמדן כלכלי'!C37</f>
        <v>0</v>
      </c>
      <c r="F205" s="206">
        <f>$E$205</f>
        <v>0</v>
      </c>
      <c r="G205" s="206">
        <f t="shared" ref="G205:S205" si="17">$E$205</f>
        <v>0</v>
      </c>
      <c r="H205" s="206">
        <f t="shared" si="17"/>
        <v>0</v>
      </c>
      <c r="I205" s="206">
        <f t="shared" si="17"/>
        <v>0</v>
      </c>
      <c r="J205" s="206">
        <f t="shared" si="17"/>
        <v>0</v>
      </c>
      <c r="K205" s="206">
        <f t="shared" si="17"/>
        <v>0</v>
      </c>
      <c r="L205" s="206">
        <f t="shared" si="17"/>
        <v>0</v>
      </c>
      <c r="M205" s="206">
        <f t="shared" si="17"/>
        <v>0</v>
      </c>
      <c r="N205" s="206">
        <f t="shared" si="17"/>
        <v>0</v>
      </c>
      <c r="O205" s="206">
        <f t="shared" si="17"/>
        <v>0</v>
      </c>
      <c r="P205" s="206">
        <f t="shared" si="17"/>
        <v>0</v>
      </c>
      <c r="Q205" s="206">
        <f t="shared" si="17"/>
        <v>0</v>
      </c>
      <c r="R205" s="206">
        <f t="shared" si="17"/>
        <v>0</v>
      </c>
      <c r="S205" s="206">
        <f t="shared" si="17"/>
        <v>0</v>
      </c>
    </row>
    <row r="207" spans="1:26">
      <c r="A207" s="175" t="s">
        <v>265</v>
      </c>
      <c r="B207" s="197">
        <f>-'פרטים כלליים, עלויות ותוצאות'!D70</f>
        <v>0</v>
      </c>
    </row>
    <row r="208" spans="1:26">
      <c r="A208" s="175"/>
      <c r="B208" s="197"/>
    </row>
    <row r="209" spans="1:13">
      <c r="A209" s="171"/>
    </row>
    <row r="210" spans="1:13">
      <c r="A210" s="174" t="s">
        <v>247</v>
      </c>
      <c r="B210" s="197"/>
      <c r="D210" s="32" t="s">
        <v>177</v>
      </c>
      <c r="E210" s="32" t="s">
        <v>186</v>
      </c>
    </row>
    <row r="211" spans="1:13">
      <c r="A211" s="146" t="s">
        <v>42</v>
      </c>
      <c r="B211" s="214" t="s">
        <v>47</v>
      </c>
      <c r="C211" s="251">
        <v>20</v>
      </c>
      <c r="D211" s="253" t="s">
        <v>2360</v>
      </c>
      <c r="E211" s="216"/>
    </row>
    <row r="212" spans="1:13">
      <c r="A212" s="146" t="s">
        <v>49</v>
      </c>
      <c r="B212" s="170" t="s">
        <v>45</v>
      </c>
      <c r="C212" s="251">
        <v>2.9</v>
      </c>
      <c r="D212" s="253" t="s">
        <v>2360</v>
      </c>
    </row>
    <row r="213" spans="1:13">
      <c r="A213" s="146" t="s">
        <v>40</v>
      </c>
      <c r="B213" s="170" t="s">
        <v>46</v>
      </c>
      <c r="C213" s="215">
        <v>0.47</v>
      </c>
      <c r="D213" s="199" t="s">
        <v>251</v>
      </c>
    </row>
    <row r="214" spans="1:13" ht="29.25">
      <c r="A214" s="146" t="s">
        <v>43</v>
      </c>
      <c r="B214" s="170" t="s">
        <v>44</v>
      </c>
      <c r="C214" s="251">
        <f>(1500+22)*0.98*0.001</f>
        <v>1.49156</v>
      </c>
      <c r="D214" s="217" t="s">
        <v>2358</v>
      </c>
      <c r="E214" s="252" t="s">
        <v>2355</v>
      </c>
      <c r="F214" s="792" t="s">
        <v>2356</v>
      </c>
      <c r="G214" s="793"/>
    </row>
    <row r="215" spans="1:13" ht="29.25">
      <c r="A215" s="146" t="s">
        <v>41</v>
      </c>
      <c r="B215" s="170" t="s">
        <v>44</v>
      </c>
      <c r="C215" s="251">
        <f>(1800+2900)*0.000845*1.15</f>
        <v>4.5672249999999996</v>
      </c>
      <c r="D215" s="217" t="s">
        <v>2359</v>
      </c>
      <c r="E215" s="252" t="s">
        <v>2354</v>
      </c>
      <c r="F215" s="792" t="s">
        <v>2357</v>
      </c>
      <c r="G215" s="793"/>
    </row>
    <row r="216" spans="1:13">
      <c r="A216" s="171"/>
    </row>
    <row r="217" spans="1:13">
      <c r="A217" s="171"/>
    </row>
    <row r="218" spans="1:13">
      <c r="A218" s="171"/>
    </row>
    <row r="219" spans="1:13" s="237" customFormat="1">
      <c r="A219" s="235" t="s">
        <v>2304</v>
      </c>
      <c r="D219" s="235"/>
      <c r="I219" s="235"/>
      <c r="K219" s="235"/>
      <c r="M219" s="235"/>
    </row>
    <row r="220" spans="1:13" s="237" customFormat="1" ht="45">
      <c r="A220" s="200"/>
      <c r="B220" s="244" t="s">
        <v>2305</v>
      </c>
      <c r="C220" s="244" t="s">
        <v>2306</v>
      </c>
      <c r="D220" s="235"/>
      <c r="I220" s="235"/>
      <c r="K220" s="235"/>
      <c r="M220" s="235"/>
    </row>
    <row r="221" spans="1:13" s="237" customFormat="1">
      <c r="A221" s="200" t="s">
        <v>2344</v>
      </c>
      <c r="B221" s="200" t="e">
        <f>#REF!</f>
        <v>#REF!</v>
      </c>
      <c r="C221" s="200" t="e">
        <f>#REF!</f>
        <v>#REF!</v>
      </c>
      <c r="D221" s="235"/>
      <c r="I221" s="235"/>
      <c r="K221" s="235"/>
      <c r="M221" s="235"/>
    </row>
    <row r="222" spans="1:13" s="237" customFormat="1">
      <c r="A222" s="200" t="s">
        <v>179</v>
      </c>
      <c r="B222" s="245" t="e">
        <f>#REF!</f>
        <v>#REF!</v>
      </c>
      <c r="C222" s="245" t="e">
        <f>#REF!</f>
        <v>#REF!</v>
      </c>
      <c r="D222" s="235"/>
      <c r="I222" s="235"/>
      <c r="K222" s="235"/>
      <c r="M222" s="235"/>
    </row>
    <row r="223" spans="1:13">
      <c r="A223" s="200" t="s">
        <v>2296</v>
      </c>
      <c r="B223" s="200" t="e">
        <f>#REF!</f>
        <v>#REF!</v>
      </c>
      <c r="C223" s="200" t="e">
        <f>#REF!</f>
        <v>#REF!</v>
      </c>
    </row>
    <row r="224" spans="1:13" s="237" customFormat="1">
      <c r="A224" s="200" t="s">
        <v>180</v>
      </c>
      <c r="B224" s="200" t="e">
        <f>#REF!</f>
        <v>#REF!</v>
      </c>
      <c r="C224" s="200" t="e">
        <f>#REF!</f>
        <v>#REF!</v>
      </c>
      <c r="D224" s="235"/>
      <c r="I224" s="235"/>
      <c r="K224" s="235"/>
      <c r="M224" s="235"/>
    </row>
    <row r="225" spans="1:13" s="247" customFormat="1">
      <c r="A225" s="200" t="s">
        <v>2310</v>
      </c>
      <c r="B225" s="200">
        <f>B163</f>
        <v>0</v>
      </c>
      <c r="C225" s="200">
        <f>B166</f>
        <v>0</v>
      </c>
      <c r="D225" s="235"/>
      <c r="I225" s="235"/>
      <c r="K225" s="235"/>
      <c r="M225" s="235"/>
    </row>
    <row r="226" spans="1:13" s="247" customFormat="1">
      <c r="A226" s="200" t="s">
        <v>2311</v>
      </c>
      <c r="B226" s="200" t="e">
        <f>#REF!</f>
        <v>#REF!</v>
      </c>
      <c r="C226" s="200" t="e">
        <f>#REF!</f>
        <v>#REF!</v>
      </c>
      <c r="D226" s="235"/>
      <c r="I226" s="235"/>
      <c r="K226" s="235"/>
      <c r="M226" s="235"/>
    </row>
    <row r="227" spans="1:13" s="237" customFormat="1">
      <c r="A227" s="200" t="s">
        <v>181</v>
      </c>
      <c r="B227" s="200" t="e">
        <f>#REF!</f>
        <v>#REF!</v>
      </c>
      <c r="C227" s="200" t="e">
        <f>B227*'פרטים כלליים, עלויות ותוצאות'!$D$35</f>
        <v>#REF!</v>
      </c>
      <c r="D227" s="235"/>
      <c r="I227" s="235"/>
      <c r="K227" s="235"/>
      <c r="M227" s="235"/>
    </row>
    <row r="228" spans="1:13">
      <c r="A228" s="234" t="s">
        <v>157</v>
      </c>
      <c r="B228" s="200" t="e">
        <f>SUM(B221:B227)</f>
        <v>#REF!</v>
      </c>
      <c r="C228" s="200" t="e">
        <f>SUM(C221:C227)</f>
        <v>#REF!</v>
      </c>
    </row>
    <row r="229" spans="1:13">
      <c r="A229" s="171"/>
    </row>
    <row r="230" spans="1:13" s="191" customFormat="1" ht="18.75" thickBot="1">
      <c r="A230" s="205" t="s">
        <v>2115</v>
      </c>
      <c r="B230" s="205"/>
      <c r="C230" s="205"/>
      <c r="G230" s="192"/>
      <c r="I230" s="193"/>
      <c r="K230" s="193"/>
      <c r="M230" s="193"/>
    </row>
    <row r="231" spans="1:13">
      <c r="A231" s="175"/>
    </row>
    <row r="233" spans="1:13">
      <c r="A233" s="174" t="s">
        <v>2121</v>
      </c>
      <c r="B233" s="218"/>
      <c r="D233" s="174" t="s">
        <v>2125</v>
      </c>
      <c r="E233" s="219" t="s">
        <v>1</v>
      </c>
      <c r="F233" s="219" t="s">
        <v>537</v>
      </c>
      <c r="G233" s="225"/>
      <c r="H233" s="226"/>
    </row>
    <row r="234" spans="1:13">
      <c r="B234" s="220" t="s">
        <v>325</v>
      </c>
      <c r="C234" s="220">
        <v>100</v>
      </c>
      <c r="E234" s="220" t="s">
        <v>538</v>
      </c>
      <c r="F234" s="220">
        <v>9486</v>
      </c>
      <c r="G234" s="223"/>
      <c r="H234" s="223"/>
    </row>
    <row r="235" spans="1:13">
      <c r="A235" s="171"/>
      <c r="B235" s="220" t="s">
        <v>326</v>
      </c>
      <c r="C235" s="220">
        <v>101</v>
      </c>
      <c r="E235" s="220" t="s">
        <v>539</v>
      </c>
      <c r="F235" s="220">
        <v>967</v>
      </c>
      <c r="G235" s="223"/>
      <c r="H235" s="223"/>
      <c r="K235" s="171"/>
      <c r="M235" s="171"/>
    </row>
    <row r="236" spans="1:13">
      <c r="A236" s="171"/>
      <c r="B236" s="220" t="s">
        <v>327</v>
      </c>
      <c r="C236" s="220">
        <v>102</v>
      </c>
      <c r="E236" s="220" t="s">
        <v>540</v>
      </c>
      <c r="F236" s="220">
        <v>967</v>
      </c>
      <c r="G236" s="223"/>
      <c r="H236" s="223"/>
      <c r="K236" s="171"/>
      <c r="M236" s="171"/>
    </row>
    <row r="237" spans="1:13">
      <c r="A237" s="171"/>
      <c r="B237" s="220" t="s">
        <v>328</v>
      </c>
      <c r="C237" s="220">
        <v>103</v>
      </c>
      <c r="E237" s="220" t="s">
        <v>541</v>
      </c>
      <c r="F237" s="220">
        <v>472</v>
      </c>
      <c r="G237" s="223"/>
      <c r="H237" s="223"/>
      <c r="K237" s="171"/>
      <c r="M237" s="171"/>
    </row>
    <row r="238" spans="1:13">
      <c r="A238" s="171"/>
      <c r="B238" s="220" t="s">
        <v>329</v>
      </c>
      <c r="C238" s="220">
        <v>104</v>
      </c>
      <c r="E238" s="220" t="s">
        <v>542</v>
      </c>
      <c r="F238" s="220">
        <v>473</v>
      </c>
      <c r="I238" s="171"/>
      <c r="K238" s="171"/>
      <c r="M238" s="171"/>
    </row>
    <row r="239" spans="1:13">
      <c r="A239" s="171"/>
      <c r="B239" s="220" t="s">
        <v>330</v>
      </c>
      <c r="C239" s="220">
        <v>105</v>
      </c>
      <c r="E239" s="220" t="s">
        <v>543</v>
      </c>
      <c r="F239" s="220">
        <v>9473</v>
      </c>
      <c r="I239" s="171"/>
      <c r="K239" s="171"/>
      <c r="M239" s="171"/>
    </row>
    <row r="240" spans="1:13">
      <c r="A240" s="171"/>
      <c r="B240" s="220" t="s">
        <v>331</v>
      </c>
      <c r="C240" s="220">
        <v>106</v>
      </c>
      <c r="E240" s="220" t="s">
        <v>544</v>
      </c>
      <c r="F240" s="220">
        <v>935</v>
      </c>
      <c r="I240" s="171"/>
      <c r="K240" s="171"/>
      <c r="M240" s="171"/>
    </row>
    <row r="241" spans="1:13">
      <c r="A241" s="171"/>
      <c r="B241" s="220" t="s">
        <v>332</v>
      </c>
      <c r="C241" s="220">
        <v>107</v>
      </c>
      <c r="E241" s="220" t="s">
        <v>545</v>
      </c>
      <c r="F241" s="220">
        <v>935</v>
      </c>
      <c r="K241" s="171"/>
      <c r="M241" s="171"/>
    </row>
    <row r="242" spans="1:13">
      <c r="A242" s="171"/>
      <c r="B242" s="220" t="s">
        <v>333</v>
      </c>
      <c r="C242" s="220">
        <v>108</v>
      </c>
      <c r="E242" s="220" t="s">
        <v>546</v>
      </c>
      <c r="F242" s="220">
        <v>958</v>
      </c>
      <c r="K242" s="171"/>
      <c r="M242" s="171"/>
    </row>
    <row r="243" spans="1:13">
      <c r="A243" s="171"/>
      <c r="B243" s="220" t="s">
        <v>334</v>
      </c>
      <c r="C243" s="220">
        <v>109</v>
      </c>
      <c r="E243" s="220" t="s">
        <v>547</v>
      </c>
      <c r="F243" s="220">
        <v>958</v>
      </c>
      <c r="K243" s="171"/>
      <c r="M243" s="171"/>
    </row>
    <row r="244" spans="1:13">
      <c r="A244" s="171"/>
      <c r="B244" s="220" t="s">
        <v>335</v>
      </c>
      <c r="C244" s="220">
        <v>110</v>
      </c>
      <c r="E244" s="220" t="s">
        <v>548</v>
      </c>
      <c r="F244" s="220">
        <v>1042</v>
      </c>
      <c r="K244" s="171"/>
      <c r="M244" s="171"/>
    </row>
    <row r="245" spans="1:13">
      <c r="A245" s="171"/>
      <c r="B245" s="220" t="s">
        <v>336</v>
      </c>
      <c r="C245" s="220">
        <v>111</v>
      </c>
      <c r="E245" s="220" t="s">
        <v>549</v>
      </c>
      <c r="F245" s="220">
        <v>1042</v>
      </c>
      <c r="K245" s="171"/>
      <c r="M245" s="171"/>
    </row>
    <row r="246" spans="1:13">
      <c r="A246" s="171"/>
      <c r="B246" s="220" t="s">
        <v>337</v>
      </c>
      <c r="C246" s="220">
        <v>112</v>
      </c>
      <c r="E246" s="220" t="s">
        <v>550</v>
      </c>
      <c r="F246" s="220">
        <v>932</v>
      </c>
      <c r="K246" s="171"/>
      <c r="M246" s="171"/>
    </row>
    <row r="247" spans="1:13">
      <c r="A247" s="171"/>
      <c r="B247" s="220" t="s">
        <v>338</v>
      </c>
      <c r="C247" s="220">
        <v>113</v>
      </c>
      <c r="E247" s="220" t="s">
        <v>551</v>
      </c>
      <c r="F247" s="220">
        <v>932</v>
      </c>
      <c r="K247" s="171"/>
      <c r="M247" s="171"/>
    </row>
    <row r="248" spans="1:13">
      <c r="A248" s="171"/>
      <c r="B248" s="220" t="s">
        <v>339</v>
      </c>
      <c r="C248" s="220">
        <v>114</v>
      </c>
      <c r="E248" s="220" t="s">
        <v>552</v>
      </c>
      <c r="F248" s="220">
        <v>1342</v>
      </c>
      <c r="K248" s="171"/>
      <c r="M248" s="171"/>
    </row>
    <row r="249" spans="1:13">
      <c r="A249" s="171"/>
      <c r="B249" s="220" t="s">
        <v>340</v>
      </c>
      <c r="C249" s="220">
        <v>115</v>
      </c>
      <c r="E249" s="220" t="s">
        <v>553</v>
      </c>
      <c r="F249" s="220">
        <v>968</v>
      </c>
      <c r="K249" s="171"/>
      <c r="M249" s="171"/>
    </row>
    <row r="250" spans="1:13">
      <c r="A250" s="171"/>
      <c r="B250" s="220" t="s">
        <v>341</v>
      </c>
      <c r="C250" s="220">
        <v>116</v>
      </c>
      <c r="E250" s="220" t="s">
        <v>554</v>
      </c>
      <c r="F250" s="220">
        <v>1342</v>
      </c>
      <c r="K250" s="171"/>
      <c r="M250" s="171"/>
    </row>
    <row r="251" spans="1:13">
      <c r="A251" s="171"/>
      <c r="B251" s="220" t="s">
        <v>342</v>
      </c>
      <c r="C251" s="220">
        <v>117</v>
      </c>
      <c r="E251" s="220" t="s">
        <v>555</v>
      </c>
      <c r="F251" s="220">
        <v>9968</v>
      </c>
      <c r="I251" s="171"/>
      <c r="K251" s="171"/>
      <c r="M251" s="171"/>
    </row>
    <row r="252" spans="1:13">
      <c r="A252" s="171"/>
      <c r="B252" s="220" t="s">
        <v>343</v>
      </c>
      <c r="C252" s="220">
        <v>118</v>
      </c>
      <c r="E252" s="220" t="s">
        <v>556</v>
      </c>
      <c r="F252" s="220">
        <v>966</v>
      </c>
      <c r="I252" s="171"/>
      <c r="K252" s="171"/>
      <c r="M252" s="171"/>
    </row>
    <row r="253" spans="1:13">
      <c r="A253" s="171"/>
      <c r="B253" s="220" t="s">
        <v>344</v>
      </c>
      <c r="C253" s="220">
        <v>119</v>
      </c>
      <c r="E253" s="220" t="s">
        <v>557</v>
      </c>
      <c r="F253" s="220">
        <v>961</v>
      </c>
      <c r="I253" s="171"/>
      <c r="K253" s="171"/>
      <c r="M253" s="171"/>
    </row>
    <row r="254" spans="1:13">
      <c r="A254" s="171"/>
      <c r="B254" s="220" t="s">
        <v>345</v>
      </c>
      <c r="C254" s="220">
        <v>120</v>
      </c>
      <c r="E254" s="220" t="s">
        <v>558</v>
      </c>
      <c r="F254" s="220">
        <v>961</v>
      </c>
      <c r="I254" s="171"/>
      <c r="K254" s="171"/>
      <c r="M254" s="171"/>
    </row>
    <row r="255" spans="1:13">
      <c r="A255" s="171"/>
      <c r="B255" s="220" t="s">
        <v>346</v>
      </c>
      <c r="C255" s="220">
        <v>121</v>
      </c>
      <c r="E255" s="220" t="s">
        <v>559</v>
      </c>
      <c r="F255" s="220">
        <v>1275</v>
      </c>
      <c r="I255" s="171"/>
      <c r="K255" s="171"/>
      <c r="M255" s="171"/>
    </row>
    <row r="256" spans="1:13">
      <c r="A256" s="171"/>
      <c r="B256" s="220" t="s">
        <v>347</v>
      </c>
      <c r="C256" s="220">
        <v>122</v>
      </c>
      <c r="E256" s="220" t="s">
        <v>560</v>
      </c>
      <c r="F256" s="220">
        <v>679</v>
      </c>
      <c r="I256" s="171"/>
      <c r="K256" s="171"/>
      <c r="M256" s="171"/>
    </row>
    <row r="257" spans="2:6" s="171" customFormat="1">
      <c r="B257" s="220" t="s">
        <v>348</v>
      </c>
      <c r="C257" s="220">
        <v>123</v>
      </c>
      <c r="D257" s="32"/>
      <c r="E257" s="220" t="s">
        <v>561</v>
      </c>
      <c r="F257" s="220">
        <v>1115</v>
      </c>
    </row>
    <row r="258" spans="2:6" s="171" customFormat="1">
      <c r="B258" s="220" t="s">
        <v>349</v>
      </c>
      <c r="C258" s="220">
        <v>124</v>
      </c>
      <c r="D258" s="32"/>
      <c r="E258" s="220" t="s">
        <v>562</v>
      </c>
      <c r="F258" s="220">
        <v>819</v>
      </c>
    </row>
    <row r="259" spans="2:6" s="171" customFormat="1">
      <c r="B259" s="220" t="s">
        <v>350</v>
      </c>
      <c r="C259" s="220">
        <v>125</v>
      </c>
      <c r="D259" s="32"/>
      <c r="E259" s="220" t="s">
        <v>563</v>
      </c>
      <c r="F259" s="220">
        <v>175</v>
      </c>
    </row>
    <row r="260" spans="2:6" s="171" customFormat="1">
      <c r="B260" s="220" t="s">
        <v>351</v>
      </c>
      <c r="C260" s="220">
        <v>126</v>
      </c>
      <c r="D260" s="32"/>
      <c r="E260" s="220" t="s">
        <v>564</v>
      </c>
      <c r="F260" s="220">
        <v>2052</v>
      </c>
    </row>
    <row r="261" spans="2:6" s="171" customFormat="1">
      <c r="B261" s="220" t="s">
        <v>352</v>
      </c>
      <c r="C261" s="220">
        <v>127</v>
      </c>
      <c r="D261" s="32"/>
      <c r="E261" s="220" t="s">
        <v>565</v>
      </c>
      <c r="F261" s="220">
        <v>1070</v>
      </c>
    </row>
    <row r="262" spans="2:6" s="171" customFormat="1">
      <c r="B262" s="220" t="s">
        <v>353</v>
      </c>
      <c r="C262" s="220">
        <v>128</v>
      </c>
      <c r="D262" s="32"/>
      <c r="E262" s="220" t="s">
        <v>566</v>
      </c>
      <c r="F262" s="220">
        <v>1220</v>
      </c>
    </row>
    <row r="263" spans="2:6" s="171" customFormat="1">
      <c r="B263" s="220" t="s">
        <v>354</v>
      </c>
      <c r="C263" s="220">
        <v>129</v>
      </c>
      <c r="D263" s="32"/>
      <c r="E263" s="220" t="s">
        <v>567</v>
      </c>
      <c r="F263" s="220">
        <v>182</v>
      </c>
    </row>
    <row r="264" spans="2:6" s="171" customFormat="1">
      <c r="B264" s="220" t="s">
        <v>355</v>
      </c>
      <c r="C264" s="220">
        <v>130</v>
      </c>
      <c r="D264" s="32"/>
      <c r="E264" s="220" t="s">
        <v>568</v>
      </c>
      <c r="F264" s="220">
        <v>369</v>
      </c>
    </row>
    <row r="265" spans="2:6" s="171" customFormat="1">
      <c r="B265" s="220" t="s">
        <v>356</v>
      </c>
      <c r="C265" s="220">
        <v>131</v>
      </c>
      <c r="D265" s="32"/>
      <c r="E265" s="220" t="s">
        <v>569</v>
      </c>
      <c r="F265" s="220">
        <v>3369</v>
      </c>
    </row>
    <row r="266" spans="2:6" s="171" customFormat="1">
      <c r="B266" s="220" t="s">
        <v>357</v>
      </c>
      <c r="C266" s="220">
        <v>132</v>
      </c>
      <c r="D266" s="32"/>
      <c r="E266" s="220" t="s">
        <v>570</v>
      </c>
      <c r="F266" s="220">
        <v>1081</v>
      </c>
    </row>
    <row r="267" spans="2:6" s="171" customFormat="1">
      <c r="B267" s="220" t="s">
        <v>358</v>
      </c>
      <c r="C267" s="220">
        <v>133</v>
      </c>
      <c r="D267" s="32"/>
      <c r="E267" s="220" t="s">
        <v>571</v>
      </c>
      <c r="F267" s="220">
        <v>783</v>
      </c>
    </row>
    <row r="268" spans="2:6" s="171" customFormat="1">
      <c r="B268" s="220" t="s">
        <v>359</v>
      </c>
      <c r="C268" s="220">
        <v>134</v>
      </c>
      <c r="D268" s="32"/>
      <c r="E268" s="220" t="s">
        <v>572</v>
      </c>
      <c r="F268" s="220">
        <v>400</v>
      </c>
    </row>
    <row r="269" spans="2:6" s="171" customFormat="1">
      <c r="B269" s="220" t="s">
        <v>360</v>
      </c>
      <c r="C269" s="220">
        <v>135</v>
      </c>
      <c r="D269" s="32"/>
      <c r="E269" s="220" t="s">
        <v>573</v>
      </c>
      <c r="F269" s="220">
        <v>4011</v>
      </c>
    </row>
    <row r="270" spans="2:6" s="171" customFormat="1">
      <c r="B270" s="220" t="s">
        <v>361</v>
      </c>
      <c r="C270" s="220">
        <v>136</v>
      </c>
      <c r="D270" s="32"/>
      <c r="E270" s="220" t="s">
        <v>574</v>
      </c>
      <c r="F270" s="220">
        <v>3793</v>
      </c>
    </row>
    <row r="271" spans="2:6" s="171" customFormat="1">
      <c r="B271" s="220" t="s">
        <v>362</v>
      </c>
      <c r="C271" s="220">
        <v>137</v>
      </c>
      <c r="D271" s="32"/>
      <c r="E271" s="220" t="s">
        <v>575</v>
      </c>
      <c r="F271" s="220">
        <v>3786</v>
      </c>
    </row>
    <row r="272" spans="2:6" s="171" customFormat="1">
      <c r="B272" s="220" t="s">
        <v>363</v>
      </c>
      <c r="C272" s="220">
        <v>138</v>
      </c>
      <c r="D272" s="32"/>
      <c r="E272" s="220" t="s">
        <v>576</v>
      </c>
      <c r="F272" s="220">
        <v>1311</v>
      </c>
    </row>
    <row r="273" spans="2:6" s="171" customFormat="1">
      <c r="B273" s="220" t="s">
        <v>364</v>
      </c>
      <c r="C273" s="220">
        <v>139</v>
      </c>
      <c r="D273" s="32"/>
      <c r="E273" s="220" t="s">
        <v>577</v>
      </c>
      <c r="F273" s="220">
        <v>1929</v>
      </c>
    </row>
    <row r="274" spans="2:6" s="171" customFormat="1">
      <c r="B274" s="220" t="s">
        <v>365</v>
      </c>
      <c r="C274" s="220">
        <v>140</v>
      </c>
      <c r="D274" s="32"/>
      <c r="E274" s="220" t="s">
        <v>578</v>
      </c>
      <c r="F274" s="220">
        <v>3759</v>
      </c>
    </row>
    <row r="275" spans="2:6" s="171" customFormat="1">
      <c r="B275" s="220" t="s">
        <v>366</v>
      </c>
      <c r="C275" s="220">
        <v>141</v>
      </c>
      <c r="D275" s="32"/>
      <c r="E275" s="220" t="s">
        <v>579</v>
      </c>
      <c r="F275" s="220">
        <v>113</v>
      </c>
    </row>
    <row r="276" spans="2:6" s="171" customFormat="1">
      <c r="B276" s="220" t="s">
        <v>367</v>
      </c>
      <c r="C276" s="220">
        <v>142</v>
      </c>
      <c r="D276" s="32"/>
      <c r="E276" s="220" t="s">
        <v>580</v>
      </c>
      <c r="F276" s="220">
        <v>1068</v>
      </c>
    </row>
    <row r="277" spans="2:6" s="171" customFormat="1">
      <c r="B277" s="220" t="s">
        <v>368</v>
      </c>
      <c r="C277" s="220">
        <v>143</v>
      </c>
      <c r="D277" s="32"/>
      <c r="E277" s="220" t="s">
        <v>581</v>
      </c>
      <c r="F277" s="220">
        <v>1123</v>
      </c>
    </row>
    <row r="278" spans="2:6" s="171" customFormat="1">
      <c r="B278" s="220" t="s">
        <v>369</v>
      </c>
      <c r="C278" s="220">
        <v>144</v>
      </c>
      <c r="D278" s="32"/>
      <c r="E278" s="220" t="s">
        <v>582</v>
      </c>
      <c r="F278" s="220">
        <v>446</v>
      </c>
    </row>
    <row r="279" spans="2:6" s="171" customFormat="1">
      <c r="B279" s="220" t="s">
        <v>370</v>
      </c>
      <c r="C279" s="220">
        <v>145</v>
      </c>
      <c r="D279" s="32"/>
      <c r="E279" s="220" t="s">
        <v>583</v>
      </c>
      <c r="F279" s="220">
        <v>4010</v>
      </c>
    </row>
    <row r="280" spans="2:6" s="171" customFormat="1">
      <c r="B280" s="220" t="s">
        <v>371</v>
      </c>
      <c r="C280" s="220">
        <v>146</v>
      </c>
      <c r="D280" s="32"/>
      <c r="E280" s="220" t="s">
        <v>584</v>
      </c>
      <c r="F280" s="220">
        <v>1046</v>
      </c>
    </row>
    <row r="281" spans="2:6" s="171" customFormat="1">
      <c r="B281" s="220" t="s">
        <v>372</v>
      </c>
      <c r="C281" s="220">
        <v>147</v>
      </c>
      <c r="D281" s="32"/>
      <c r="E281" s="220" t="s">
        <v>585</v>
      </c>
      <c r="F281" s="220">
        <v>1120</v>
      </c>
    </row>
    <row r="282" spans="2:6" s="171" customFormat="1">
      <c r="B282" s="220" t="s">
        <v>373</v>
      </c>
      <c r="C282" s="220">
        <v>148</v>
      </c>
      <c r="D282" s="32"/>
      <c r="E282" s="220" t="s">
        <v>586</v>
      </c>
      <c r="F282" s="220">
        <v>1358</v>
      </c>
    </row>
    <row r="283" spans="2:6" s="171" customFormat="1">
      <c r="B283" s="220" t="s">
        <v>374</v>
      </c>
      <c r="C283" s="220">
        <v>149</v>
      </c>
      <c r="D283" s="32"/>
      <c r="E283" s="220" t="s">
        <v>587</v>
      </c>
      <c r="F283" s="220">
        <v>9474</v>
      </c>
    </row>
    <row r="284" spans="2:6" s="171" customFormat="1">
      <c r="B284" s="220" t="s">
        <v>375</v>
      </c>
      <c r="C284" s="220">
        <v>150</v>
      </c>
      <c r="D284" s="32"/>
      <c r="E284" s="220" t="s">
        <v>588</v>
      </c>
      <c r="F284" s="220">
        <v>1108</v>
      </c>
    </row>
    <row r="285" spans="2:6" s="171" customFormat="1">
      <c r="B285" s="220" t="s">
        <v>376</v>
      </c>
      <c r="C285" s="220">
        <v>151</v>
      </c>
      <c r="D285" s="32"/>
      <c r="E285" s="220" t="s">
        <v>589</v>
      </c>
      <c r="F285" s="220">
        <v>680</v>
      </c>
    </row>
    <row r="286" spans="2:6" s="171" customFormat="1">
      <c r="B286" s="220" t="s">
        <v>377</v>
      </c>
      <c r="C286" s="220">
        <v>152</v>
      </c>
      <c r="D286" s="32"/>
      <c r="E286" s="220" t="s">
        <v>590</v>
      </c>
      <c r="F286" s="220">
        <v>31</v>
      </c>
    </row>
    <row r="287" spans="2:6" s="171" customFormat="1">
      <c r="B287" s="220" t="s">
        <v>378</v>
      </c>
      <c r="C287" s="220">
        <v>153</v>
      </c>
      <c r="D287" s="32"/>
      <c r="E287" s="220" t="s">
        <v>591</v>
      </c>
      <c r="F287" s="220">
        <v>9031</v>
      </c>
    </row>
    <row r="288" spans="2:6" s="171" customFormat="1">
      <c r="B288" s="220" t="s">
        <v>379</v>
      </c>
      <c r="C288" s="220">
        <v>154</v>
      </c>
      <c r="D288" s="32"/>
      <c r="E288" s="220" t="s">
        <v>592</v>
      </c>
      <c r="F288" s="220">
        <v>1294</v>
      </c>
    </row>
    <row r="289" spans="2:6" s="171" customFormat="1">
      <c r="B289" s="220" t="s">
        <v>380</v>
      </c>
      <c r="C289" s="220">
        <v>155</v>
      </c>
      <c r="D289" s="32"/>
      <c r="E289" s="220" t="s">
        <v>593</v>
      </c>
      <c r="F289" s="220">
        <v>67</v>
      </c>
    </row>
    <row r="290" spans="2:6" s="171" customFormat="1">
      <c r="B290" s="220" t="s">
        <v>381</v>
      </c>
      <c r="C290" s="220">
        <v>156</v>
      </c>
      <c r="D290" s="32"/>
      <c r="E290" s="220" t="s">
        <v>594</v>
      </c>
      <c r="F290" s="220">
        <v>2400</v>
      </c>
    </row>
    <row r="291" spans="2:6" s="171" customFormat="1">
      <c r="B291" s="220" t="s">
        <v>382</v>
      </c>
      <c r="C291" s="220">
        <v>157</v>
      </c>
      <c r="D291" s="32"/>
      <c r="E291" s="220" t="s">
        <v>595</v>
      </c>
      <c r="F291" s="220">
        <v>1020</v>
      </c>
    </row>
    <row r="292" spans="2:6" s="171" customFormat="1">
      <c r="B292" s="220" t="s">
        <v>383</v>
      </c>
      <c r="C292" s="220">
        <v>158</v>
      </c>
      <c r="D292" s="32"/>
      <c r="E292" s="220" t="s">
        <v>596</v>
      </c>
      <c r="F292" s="220">
        <v>780</v>
      </c>
    </row>
    <row r="293" spans="2:6" s="171" customFormat="1">
      <c r="B293" s="220" t="s">
        <v>384</v>
      </c>
      <c r="C293" s="220">
        <v>159</v>
      </c>
      <c r="D293" s="32"/>
      <c r="E293" s="220" t="s">
        <v>597</v>
      </c>
      <c r="F293" s="220">
        <v>1948</v>
      </c>
    </row>
    <row r="294" spans="2:6" s="171" customFormat="1">
      <c r="B294" s="220" t="s">
        <v>385</v>
      </c>
      <c r="C294" s="220">
        <v>160</v>
      </c>
      <c r="D294" s="32"/>
      <c r="E294" s="220" t="s">
        <v>598</v>
      </c>
      <c r="F294" s="220">
        <v>2012</v>
      </c>
    </row>
    <row r="295" spans="2:6" s="171" customFormat="1">
      <c r="B295" s="220" t="s">
        <v>386</v>
      </c>
      <c r="C295" s="220">
        <v>161</v>
      </c>
      <c r="D295" s="32"/>
      <c r="E295" s="220" t="s">
        <v>599</v>
      </c>
      <c r="F295" s="220">
        <v>4013</v>
      </c>
    </row>
    <row r="296" spans="2:6" s="171" customFormat="1">
      <c r="B296" s="220" t="s">
        <v>387</v>
      </c>
      <c r="C296" s="220">
        <v>162</v>
      </c>
      <c r="D296" s="32"/>
      <c r="E296" s="220" t="s">
        <v>600</v>
      </c>
      <c r="F296" s="220">
        <v>403</v>
      </c>
    </row>
    <row r="297" spans="2:6" s="171" customFormat="1">
      <c r="B297" s="220" t="s">
        <v>388</v>
      </c>
      <c r="C297" s="220">
        <v>163</v>
      </c>
      <c r="D297" s="32"/>
      <c r="E297" s="220" t="s">
        <v>601</v>
      </c>
      <c r="F297" s="220">
        <v>3760</v>
      </c>
    </row>
    <row r="298" spans="2:6" s="171" customFormat="1">
      <c r="B298" s="220" t="s">
        <v>389</v>
      </c>
      <c r="C298" s="220">
        <v>164</v>
      </c>
      <c r="D298" s="32"/>
      <c r="E298" s="220" t="s">
        <v>602</v>
      </c>
      <c r="F298" s="220">
        <v>278</v>
      </c>
    </row>
    <row r="299" spans="2:6" s="171" customFormat="1">
      <c r="B299" s="220" t="s">
        <v>390</v>
      </c>
      <c r="C299" s="220">
        <v>165</v>
      </c>
      <c r="D299" s="32"/>
      <c r="E299" s="220" t="s">
        <v>603</v>
      </c>
      <c r="F299" s="220">
        <v>565</v>
      </c>
    </row>
    <row r="300" spans="2:6" s="171" customFormat="1">
      <c r="B300" s="220" t="s">
        <v>391</v>
      </c>
      <c r="C300" s="220">
        <v>166</v>
      </c>
      <c r="D300" s="32"/>
      <c r="E300" s="220" t="s">
        <v>604</v>
      </c>
      <c r="F300" s="220">
        <v>1157</v>
      </c>
    </row>
    <row r="301" spans="2:6" s="171" customFormat="1">
      <c r="B301" s="220" t="s">
        <v>392</v>
      </c>
      <c r="C301" s="220">
        <v>167</v>
      </c>
      <c r="D301" s="32"/>
      <c r="E301" s="220" t="s">
        <v>605</v>
      </c>
      <c r="F301" s="220">
        <v>821</v>
      </c>
    </row>
    <row r="302" spans="2:6" s="171" customFormat="1">
      <c r="B302" s="220" t="s">
        <v>393</v>
      </c>
      <c r="C302" s="220">
        <v>168</v>
      </c>
      <c r="D302" s="32"/>
      <c r="E302" s="220" t="s">
        <v>606</v>
      </c>
      <c r="F302" s="220">
        <v>1330</v>
      </c>
    </row>
    <row r="303" spans="2:6" s="171" customFormat="1">
      <c r="B303" s="220" t="s">
        <v>394</v>
      </c>
      <c r="C303" s="220">
        <v>169</v>
      </c>
      <c r="D303" s="32"/>
      <c r="E303" s="220" t="s">
        <v>607</v>
      </c>
      <c r="F303" s="220">
        <v>785</v>
      </c>
    </row>
    <row r="304" spans="2:6" s="171" customFormat="1">
      <c r="B304" s="220" t="s">
        <v>395</v>
      </c>
      <c r="C304" s="220">
        <v>170</v>
      </c>
      <c r="D304" s="32"/>
      <c r="E304" s="220" t="s">
        <v>608</v>
      </c>
      <c r="F304" s="220">
        <v>850</v>
      </c>
    </row>
    <row r="305" spans="2:6" s="171" customFormat="1">
      <c r="B305" s="220" t="s">
        <v>396</v>
      </c>
      <c r="C305" s="220">
        <v>171</v>
      </c>
      <c r="D305" s="32"/>
      <c r="E305" s="220" t="s">
        <v>609</v>
      </c>
      <c r="F305" s="220">
        <v>804</v>
      </c>
    </row>
    <row r="306" spans="2:6" s="171" customFormat="1">
      <c r="B306" s="220" t="s">
        <v>397</v>
      </c>
      <c r="C306" s="220">
        <v>172</v>
      </c>
      <c r="D306" s="32"/>
      <c r="E306" s="220" t="s">
        <v>610</v>
      </c>
      <c r="F306" s="220">
        <v>797</v>
      </c>
    </row>
    <row r="307" spans="2:6" s="171" customFormat="1">
      <c r="B307" s="220" t="s">
        <v>398</v>
      </c>
      <c r="C307" s="220">
        <v>173</v>
      </c>
      <c r="D307" s="32"/>
      <c r="E307" s="220" t="s">
        <v>611</v>
      </c>
      <c r="F307" s="220">
        <v>965</v>
      </c>
    </row>
    <row r="308" spans="2:6" s="171" customFormat="1">
      <c r="B308" s="220" t="s">
        <v>399</v>
      </c>
      <c r="C308" s="220">
        <v>174</v>
      </c>
      <c r="D308" s="32"/>
      <c r="E308" s="220" t="s">
        <v>612</v>
      </c>
      <c r="F308" s="220">
        <v>965</v>
      </c>
    </row>
    <row r="309" spans="2:6" s="171" customFormat="1">
      <c r="B309" s="220" t="s">
        <v>400</v>
      </c>
      <c r="C309" s="220">
        <v>175</v>
      </c>
      <c r="D309" s="32"/>
      <c r="E309" s="220" t="s">
        <v>613</v>
      </c>
      <c r="F309" s="220">
        <v>652</v>
      </c>
    </row>
    <row r="310" spans="2:6" s="171" customFormat="1">
      <c r="B310" s="220" t="s">
        <v>401</v>
      </c>
      <c r="C310" s="220">
        <v>176</v>
      </c>
      <c r="D310" s="32"/>
      <c r="E310" s="220" t="s">
        <v>614</v>
      </c>
      <c r="F310" s="220">
        <v>338</v>
      </c>
    </row>
    <row r="311" spans="2:6" s="171" customFormat="1">
      <c r="B311" s="220" t="s">
        <v>402</v>
      </c>
      <c r="C311" s="220">
        <v>177</v>
      </c>
      <c r="D311" s="32"/>
      <c r="E311" s="220" t="s">
        <v>615</v>
      </c>
      <c r="F311" s="220">
        <v>716</v>
      </c>
    </row>
    <row r="312" spans="2:6" s="171" customFormat="1">
      <c r="B312" s="220" t="s">
        <v>403</v>
      </c>
      <c r="C312" s="220">
        <v>178</v>
      </c>
      <c r="D312" s="32"/>
      <c r="E312" s="220" t="s">
        <v>616</v>
      </c>
      <c r="F312" s="220">
        <v>77</v>
      </c>
    </row>
    <row r="313" spans="2:6" s="171" customFormat="1">
      <c r="B313" s="220" t="s">
        <v>404</v>
      </c>
      <c r="C313" s="220">
        <v>179</v>
      </c>
      <c r="D313" s="32"/>
      <c r="E313" s="220" t="s">
        <v>617</v>
      </c>
      <c r="F313" s="220">
        <v>294</v>
      </c>
    </row>
    <row r="314" spans="2:6" s="171" customFormat="1">
      <c r="B314" s="220" t="s">
        <v>405</v>
      </c>
      <c r="C314" s="220">
        <v>180</v>
      </c>
      <c r="D314" s="32"/>
      <c r="E314" s="220" t="s">
        <v>618</v>
      </c>
      <c r="F314" s="220">
        <v>1830</v>
      </c>
    </row>
    <row r="315" spans="2:6" s="171" customFormat="1">
      <c r="B315" s="220" t="s">
        <v>406</v>
      </c>
      <c r="C315" s="220">
        <v>181</v>
      </c>
      <c r="D315" s="32"/>
      <c r="E315" s="220" t="s">
        <v>619</v>
      </c>
      <c r="F315" s="220">
        <v>1126</v>
      </c>
    </row>
    <row r="316" spans="2:6" s="171" customFormat="1">
      <c r="B316" s="220" t="s">
        <v>407</v>
      </c>
      <c r="C316" s="220">
        <v>182</v>
      </c>
      <c r="D316" s="32"/>
      <c r="E316" s="220" t="s">
        <v>620</v>
      </c>
      <c r="F316" s="220">
        <v>49</v>
      </c>
    </row>
    <row r="317" spans="2:6" s="171" customFormat="1">
      <c r="B317" s="220" t="s">
        <v>408</v>
      </c>
      <c r="C317" s="220">
        <v>183</v>
      </c>
      <c r="D317" s="32"/>
      <c r="E317" s="220" t="s">
        <v>621</v>
      </c>
      <c r="F317" s="220">
        <v>49</v>
      </c>
    </row>
    <row r="318" spans="2:6" s="171" customFormat="1">
      <c r="B318" s="220" t="s">
        <v>409</v>
      </c>
      <c r="C318" s="220">
        <v>184</v>
      </c>
      <c r="D318" s="32"/>
      <c r="E318" s="220" t="s">
        <v>622</v>
      </c>
      <c r="F318" s="220">
        <v>2600</v>
      </c>
    </row>
    <row r="319" spans="2:6" s="171" customFormat="1">
      <c r="B319" s="220" t="s">
        <v>410</v>
      </c>
      <c r="C319" s="220">
        <v>185</v>
      </c>
      <c r="D319" s="32"/>
      <c r="E319" s="220" t="s">
        <v>623</v>
      </c>
      <c r="F319" s="220">
        <v>2601</v>
      </c>
    </row>
    <row r="320" spans="2:6" s="171" customFormat="1">
      <c r="B320" s="220" t="s">
        <v>411</v>
      </c>
      <c r="C320" s="220">
        <v>186</v>
      </c>
      <c r="D320" s="32"/>
      <c r="E320" s="220" t="s">
        <v>624</v>
      </c>
      <c r="F320" s="220">
        <v>3762</v>
      </c>
    </row>
    <row r="321" spans="2:6" s="171" customFormat="1">
      <c r="B321" s="220" t="s">
        <v>412</v>
      </c>
      <c r="C321" s="220">
        <v>187</v>
      </c>
      <c r="D321" s="32"/>
      <c r="E321" s="220" t="s">
        <v>625</v>
      </c>
      <c r="F321" s="220">
        <v>3762</v>
      </c>
    </row>
    <row r="322" spans="2:6" s="171" customFormat="1">
      <c r="B322" s="220" t="s">
        <v>413</v>
      </c>
      <c r="C322" s="220">
        <v>188</v>
      </c>
      <c r="D322" s="32"/>
      <c r="E322" s="220" t="s">
        <v>626</v>
      </c>
      <c r="F322" s="220">
        <v>37</v>
      </c>
    </row>
    <row r="323" spans="2:6" s="171" customFormat="1">
      <c r="B323" s="220" t="s">
        <v>414</v>
      </c>
      <c r="C323" s="220">
        <v>189</v>
      </c>
      <c r="D323" s="32"/>
      <c r="E323" s="220" t="s">
        <v>627</v>
      </c>
      <c r="F323" s="220">
        <v>886</v>
      </c>
    </row>
    <row r="324" spans="2:6" s="171" customFormat="1">
      <c r="B324" s="220" t="s">
        <v>415</v>
      </c>
      <c r="C324" s="220">
        <v>190</v>
      </c>
      <c r="D324" s="32"/>
      <c r="E324" s="220" t="s">
        <v>628</v>
      </c>
      <c r="F324" s="220">
        <v>478</v>
      </c>
    </row>
    <row r="325" spans="2:6" s="171" customFormat="1">
      <c r="B325" s="220" t="s">
        <v>416</v>
      </c>
      <c r="C325" s="220">
        <v>191</v>
      </c>
      <c r="D325" s="32"/>
      <c r="E325" s="220" t="s">
        <v>629</v>
      </c>
      <c r="F325" s="220">
        <v>9478</v>
      </c>
    </row>
    <row r="326" spans="2:6" s="171" customFormat="1">
      <c r="B326" s="220" t="s">
        <v>417</v>
      </c>
      <c r="C326" s="220">
        <v>192</v>
      </c>
      <c r="D326" s="32"/>
      <c r="E326" s="220" t="s">
        <v>630</v>
      </c>
      <c r="F326" s="220">
        <v>1359</v>
      </c>
    </row>
    <row r="327" spans="2:6" s="171" customFormat="1">
      <c r="B327" s="220" t="s">
        <v>418</v>
      </c>
      <c r="C327" s="220">
        <v>193</v>
      </c>
      <c r="D327" s="32"/>
      <c r="E327" s="220" t="s">
        <v>631</v>
      </c>
      <c r="F327" s="220">
        <v>9480</v>
      </c>
    </row>
    <row r="328" spans="2:6" s="171" customFormat="1">
      <c r="B328" s="220" t="s">
        <v>419</v>
      </c>
      <c r="C328" s="220">
        <v>194</v>
      </c>
      <c r="D328" s="32"/>
      <c r="E328" s="220" t="s">
        <v>632</v>
      </c>
      <c r="F328" s="220">
        <v>4003</v>
      </c>
    </row>
    <row r="329" spans="2:6" s="171" customFormat="1">
      <c r="B329" s="220" t="s">
        <v>420</v>
      </c>
      <c r="C329" s="220">
        <v>195</v>
      </c>
      <c r="D329" s="32"/>
      <c r="E329" s="220" t="s">
        <v>633</v>
      </c>
      <c r="F329" s="220">
        <v>114</v>
      </c>
    </row>
    <row r="330" spans="2:6" s="171" customFormat="1">
      <c r="B330" s="220" t="s">
        <v>421</v>
      </c>
      <c r="C330" s="220">
        <v>196</v>
      </c>
      <c r="D330" s="32"/>
      <c r="E330" s="220" t="s">
        <v>634</v>
      </c>
      <c r="F330" s="220">
        <v>330</v>
      </c>
    </row>
    <row r="331" spans="2:6" s="171" customFormat="1">
      <c r="B331" s="220" t="s">
        <v>422</v>
      </c>
      <c r="C331" s="220">
        <v>197</v>
      </c>
      <c r="D331" s="32"/>
      <c r="E331" s="220" t="s">
        <v>635</v>
      </c>
      <c r="F331" s="220">
        <v>1182</v>
      </c>
    </row>
    <row r="332" spans="2:6" s="171" customFormat="1">
      <c r="B332" s="220" t="s">
        <v>423</v>
      </c>
      <c r="C332" s="220">
        <v>198</v>
      </c>
      <c r="D332" s="32"/>
      <c r="E332" s="220" t="s">
        <v>636</v>
      </c>
      <c r="F332" s="220">
        <v>3579</v>
      </c>
    </row>
    <row r="333" spans="2:6" s="171" customFormat="1">
      <c r="B333" s="220" t="s">
        <v>424</v>
      </c>
      <c r="C333" s="220">
        <v>199</v>
      </c>
      <c r="D333" s="32"/>
      <c r="E333" s="220" t="s">
        <v>637</v>
      </c>
      <c r="F333" s="220">
        <v>3604</v>
      </c>
    </row>
    <row r="334" spans="2:6" s="171" customFormat="1">
      <c r="B334" s="220" t="s">
        <v>425</v>
      </c>
      <c r="C334" s="220">
        <v>200</v>
      </c>
      <c r="D334" s="32"/>
      <c r="E334" s="220" t="s">
        <v>638</v>
      </c>
      <c r="F334" s="220">
        <v>9604</v>
      </c>
    </row>
    <row r="335" spans="2:6" s="171" customFormat="1">
      <c r="B335" s="220" t="s">
        <v>426</v>
      </c>
      <c r="C335" s="220">
        <v>201</v>
      </c>
      <c r="D335" s="32"/>
      <c r="E335" s="220" t="s">
        <v>639</v>
      </c>
      <c r="F335" s="220">
        <v>429</v>
      </c>
    </row>
    <row r="336" spans="2:6" s="171" customFormat="1">
      <c r="B336" s="220" t="s">
        <v>427</v>
      </c>
      <c r="C336" s="220">
        <v>202</v>
      </c>
      <c r="D336" s="32"/>
      <c r="E336" s="220" t="s">
        <v>640</v>
      </c>
      <c r="F336" s="220">
        <v>4017</v>
      </c>
    </row>
    <row r="337" spans="2:6" s="171" customFormat="1">
      <c r="B337" s="220" t="s">
        <v>428</v>
      </c>
      <c r="C337" s="220">
        <v>203</v>
      </c>
      <c r="D337" s="32"/>
      <c r="E337" s="220" t="s">
        <v>641</v>
      </c>
      <c r="F337" s="220">
        <v>868</v>
      </c>
    </row>
    <row r="338" spans="2:6" s="171" customFormat="1">
      <c r="B338" s="220" t="s">
        <v>429</v>
      </c>
      <c r="C338" s="220">
        <v>204</v>
      </c>
      <c r="D338" s="32"/>
      <c r="E338" s="220" t="s">
        <v>642</v>
      </c>
      <c r="F338" s="220">
        <v>285</v>
      </c>
    </row>
    <row r="339" spans="2:6" s="171" customFormat="1">
      <c r="B339" s="220" t="s">
        <v>430</v>
      </c>
      <c r="C339" s="220">
        <v>205</v>
      </c>
      <c r="D339" s="32"/>
      <c r="E339" s="220" t="s">
        <v>643</v>
      </c>
      <c r="F339" s="220">
        <v>41</v>
      </c>
    </row>
    <row r="340" spans="2:6" s="171" customFormat="1">
      <c r="B340" s="220" t="s">
        <v>431</v>
      </c>
      <c r="C340" s="220">
        <v>206</v>
      </c>
      <c r="D340" s="32"/>
      <c r="E340" s="220" t="s">
        <v>644</v>
      </c>
      <c r="F340" s="220">
        <v>4002</v>
      </c>
    </row>
    <row r="341" spans="2:6" s="171" customFormat="1">
      <c r="B341" s="220" t="s">
        <v>432</v>
      </c>
      <c r="C341" s="220">
        <v>207</v>
      </c>
      <c r="D341" s="32"/>
      <c r="E341" s="220" t="s">
        <v>645</v>
      </c>
      <c r="F341" s="220">
        <v>4002</v>
      </c>
    </row>
    <row r="342" spans="2:6" s="171" customFormat="1">
      <c r="B342" s="220" t="s">
        <v>433</v>
      </c>
      <c r="C342" s="220">
        <v>208</v>
      </c>
      <c r="D342" s="32"/>
      <c r="E342" s="220" t="s">
        <v>646</v>
      </c>
      <c r="F342" s="220">
        <v>1248</v>
      </c>
    </row>
    <row r="343" spans="2:6" s="171" customFormat="1">
      <c r="B343" s="220" t="s">
        <v>434</v>
      </c>
      <c r="C343" s="220">
        <v>209</v>
      </c>
      <c r="D343" s="32"/>
      <c r="E343" s="220" t="s">
        <v>647</v>
      </c>
      <c r="F343" s="220">
        <v>730</v>
      </c>
    </row>
    <row r="344" spans="2:6" s="171" customFormat="1">
      <c r="B344" s="220" t="s">
        <v>435</v>
      </c>
      <c r="C344" s="220">
        <v>210</v>
      </c>
      <c r="D344" s="32"/>
      <c r="E344" s="220" t="s">
        <v>648</v>
      </c>
      <c r="F344" s="220">
        <v>682</v>
      </c>
    </row>
    <row r="345" spans="2:6" s="171" customFormat="1">
      <c r="B345" s="220" t="s">
        <v>436</v>
      </c>
      <c r="C345" s="220">
        <v>211</v>
      </c>
      <c r="D345" s="32"/>
      <c r="E345" s="220" t="s">
        <v>649</v>
      </c>
      <c r="F345" s="220">
        <v>204</v>
      </c>
    </row>
    <row r="346" spans="2:6" s="171" customFormat="1">
      <c r="B346" s="220" t="s">
        <v>437</v>
      </c>
      <c r="C346" s="220">
        <v>212</v>
      </c>
      <c r="D346" s="32"/>
      <c r="E346" s="220" t="s">
        <v>650</v>
      </c>
      <c r="F346" s="220">
        <v>841</v>
      </c>
    </row>
    <row r="347" spans="2:6" s="171" customFormat="1">
      <c r="B347" s="220" t="s">
        <v>438</v>
      </c>
      <c r="C347" s="220">
        <v>213</v>
      </c>
      <c r="D347" s="32"/>
      <c r="E347" s="220" t="s">
        <v>651</v>
      </c>
      <c r="F347" s="220">
        <v>1125</v>
      </c>
    </row>
    <row r="348" spans="2:6" s="171" customFormat="1">
      <c r="B348" s="220" t="s">
        <v>439</v>
      </c>
      <c r="C348" s="220">
        <v>214</v>
      </c>
      <c r="D348" s="32"/>
      <c r="E348" s="220" t="s">
        <v>652</v>
      </c>
      <c r="F348" s="220">
        <v>1145</v>
      </c>
    </row>
    <row r="349" spans="2:6" s="171" customFormat="1">
      <c r="B349" s="220" t="s">
        <v>440</v>
      </c>
      <c r="C349" s="220">
        <v>215</v>
      </c>
      <c r="D349" s="32"/>
      <c r="E349" s="220" t="s">
        <v>653</v>
      </c>
      <c r="F349" s="220">
        <v>3556</v>
      </c>
    </row>
    <row r="350" spans="2:6" s="171" customFormat="1">
      <c r="B350" s="220" t="s">
        <v>441</v>
      </c>
      <c r="C350" s="220">
        <v>216</v>
      </c>
      <c r="D350" s="32"/>
      <c r="E350" s="220" t="s">
        <v>654</v>
      </c>
      <c r="F350" s="220">
        <v>1309</v>
      </c>
    </row>
    <row r="351" spans="2:6" s="171" customFormat="1">
      <c r="B351" s="220" t="s">
        <v>442</v>
      </c>
      <c r="C351" s="220">
        <v>217</v>
      </c>
      <c r="D351" s="32"/>
      <c r="E351" s="220" t="s">
        <v>655</v>
      </c>
      <c r="F351" s="220">
        <v>3618</v>
      </c>
    </row>
    <row r="352" spans="2:6" s="171" customFormat="1">
      <c r="B352" s="220" t="s">
        <v>443</v>
      </c>
      <c r="C352" s="220">
        <v>218</v>
      </c>
      <c r="D352" s="32"/>
      <c r="E352" s="220" t="s">
        <v>656</v>
      </c>
      <c r="F352" s="220">
        <v>9618</v>
      </c>
    </row>
    <row r="353" spans="2:6" s="171" customFormat="1">
      <c r="B353" s="220" t="s">
        <v>444</v>
      </c>
      <c r="C353" s="220">
        <v>219</v>
      </c>
      <c r="D353" s="32"/>
      <c r="E353" s="220" t="s">
        <v>657</v>
      </c>
      <c r="F353" s="220">
        <v>3750</v>
      </c>
    </row>
    <row r="354" spans="2:6" s="171" customFormat="1">
      <c r="B354" s="220" t="s">
        <v>445</v>
      </c>
      <c r="C354" s="220">
        <v>220</v>
      </c>
      <c r="D354" s="32"/>
      <c r="E354" s="220" t="s">
        <v>658</v>
      </c>
      <c r="F354" s="220">
        <v>603</v>
      </c>
    </row>
    <row r="355" spans="2:6" s="171" customFormat="1">
      <c r="B355" s="220" t="s">
        <v>446</v>
      </c>
      <c r="C355" s="220">
        <v>221</v>
      </c>
      <c r="D355" s="32"/>
      <c r="E355" s="220" t="s">
        <v>659</v>
      </c>
      <c r="F355" s="220">
        <v>3560</v>
      </c>
    </row>
    <row r="356" spans="2:6" s="171" customFormat="1">
      <c r="B356" s="220" t="s">
        <v>447</v>
      </c>
      <c r="C356" s="220">
        <v>222</v>
      </c>
      <c r="D356" s="32"/>
      <c r="E356" s="220" t="s">
        <v>660</v>
      </c>
      <c r="F356" s="220">
        <v>4003</v>
      </c>
    </row>
    <row r="357" spans="2:6" s="171" customFormat="1">
      <c r="B357" s="220" t="s">
        <v>448</v>
      </c>
      <c r="C357" s="220">
        <v>223</v>
      </c>
      <c r="D357" s="32"/>
      <c r="E357" s="220" t="s">
        <v>661</v>
      </c>
      <c r="F357" s="220">
        <v>2710</v>
      </c>
    </row>
    <row r="358" spans="2:6" s="171" customFormat="1">
      <c r="B358" s="220" t="s">
        <v>449</v>
      </c>
      <c r="C358" s="220">
        <v>224</v>
      </c>
      <c r="D358" s="32"/>
      <c r="E358" s="220" t="s">
        <v>662</v>
      </c>
      <c r="F358" s="220">
        <v>2711</v>
      </c>
    </row>
    <row r="359" spans="2:6" s="171" customFormat="1">
      <c r="B359" s="220" t="s">
        <v>450</v>
      </c>
      <c r="C359" s="220">
        <v>225</v>
      </c>
      <c r="D359" s="32"/>
      <c r="E359" s="220" t="s">
        <v>663</v>
      </c>
      <c r="F359" s="220">
        <v>2024</v>
      </c>
    </row>
    <row r="360" spans="2:6" s="171" customFormat="1">
      <c r="B360" s="220" t="s">
        <v>451</v>
      </c>
      <c r="C360" s="220">
        <v>226</v>
      </c>
      <c r="D360" s="32"/>
      <c r="E360" s="220" t="s">
        <v>664</v>
      </c>
      <c r="F360" s="220">
        <v>772</v>
      </c>
    </row>
    <row r="361" spans="2:6" s="171" customFormat="1">
      <c r="B361" s="220" t="s">
        <v>452</v>
      </c>
      <c r="C361" s="220">
        <v>227</v>
      </c>
      <c r="D361" s="32"/>
      <c r="E361" s="220" t="s">
        <v>665</v>
      </c>
      <c r="F361" s="220">
        <v>1064</v>
      </c>
    </row>
    <row r="362" spans="2:6" s="171" customFormat="1">
      <c r="B362" s="220" t="s">
        <v>453</v>
      </c>
      <c r="C362" s="220">
        <v>228</v>
      </c>
      <c r="D362" s="32"/>
      <c r="E362" s="220" t="s">
        <v>666</v>
      </c>
      <c r="F362" s="220">
        <v>1108</v>
      </c>
    </row>
    <row r="363" spans="2:6" s="171" customFormat="1">
      <c r="B363" s="220" t="s">
        <v>454</v>
      </c>
      <c r="C363" s="220">
        <v>229</v>
      </c>
      <c r="D363" s="32"/>
      <c r="E363" s="220" t="s">
        <v>667</v>
      </c>
      <c r="F363" s="220">
        <v>1253</v>
      </c>
    </row>
    <row r="364" spans="2:6" s="171" customFormat="1">
      <c r="B364" s="220" t="s">
        <v>455</v>
      </c>
      <c r="C364" s="220">
        <v>230</v>
      </c>
      <c r="D364" s="32"/>
      <c r="E364" s="220" t="s">
        <v>668</v>
      </c>
      <c r="F364" s="220">
        <v>23</v>
      </c>
    </row>
    <row r="365" spans="2:6" s="171" customFormat="1">
      <c r="B365" s="220" t="s">
        <v>456</v>
      </c>
      <c r="C365" s="220">
        <v>231</v>
      </c>
      <c r="D365" s="32"/>
      <c r="E365" s="220" t="s">
        <v>669</v>
      </c>
      <c r="F365" s="220">
        <v>4012</v>
      </c>
    </row>
    <row r="366" spans="2:6" s="171" customFormat="1">
      <c r="B366" s="220" t="s">
        <v>457</v>
      </c>
      <c r="C366" s="220">
        <v>232</v>
      </c>
      <c r="D366" s="32"/>
      <c r="E366" s="220" t="s">
        <v>670</v>
      </c>
      <c r="F366" s="220">
        <v>960</v>
      </c>
    </row>
    <row r="367" spans="2:6" s="171" customFormat="1">
      <c r="B367" s="220" t="s">
        <v>458</v>
      </c>
      <c r="C367" s="220">
        <v>233</v>
      </c>
      <c r="D367" s="32"/>
      <c r="E367" s="220" t="s">
        <v>671</v>
      </c>
      <c r="F367" s="220">
        <v>960</v>
      </c>
    </row>
    <row r="368" spans="2:6" s="171" customFormat="1">
      <c r="B368" s="220" t="s">
        <v>459</v>
      </c>
      <c r="C368" s="220">
        <v>234</v>
      </c>
      <c r="D368" s="32"/>
      <c r="E368" s="220" t="s">
        <v>672</v>
      </c>
      <c r="F368" s="220">
        <v>3754</v>
      </c>
    </row>
    <row r="369" spans="2:6" s="171" customFormat="1">
      <c r="B369" s="220" t="s">
        <v>460</v>
      </c>
      <c r="C369" s="220">
        <v>235</v>
      </c>
      <c r="D369" s="32"/>
      <c r="E369" s="220" t="s">
        <v>673</v>
      </c>
      <c r="F369" s="220">
        <v>9754</v>
      </c>
    </row>
    <row r="370" spans="2:6" s="171" customFormat="1">
      <c r="B370" s="220" t="s">
        <v>461</v>
      </c>
      <c r="C370" s="220">
        <v>236</v>
      </c>
      <c r="D370" s="32"/>
      <c r="E370" s="220" t="s">
        <v>674</v>
      </c>
      <c r="F370" s="220">
        <v>529</v>
      </c>
    </row>
    <row r="371" spans="2:6" s="171" customFormat="1">
      <c r="B371" s="220" t="s">
        <v>462</v>
      </c>
      <c r="C371" s="220">
        <v>237</v>
      </c>
      <c r="D371" s="32"/>
      <c r="E371" s="220" t="s">
        <v>675</v>
      </c>
      <c r="F371" s="220">
        <v>963</v>
      </c>
    </row>
    <row r="372" spans="2:6" s="171" customFormat="1">
      <c r="B372" s="220" t="s">
        <v>463</v>
      </c>
      <c r="C372" s="220">
        <v>238</v>
      </c>
      <c r="D372" s="32"/>
      <c r="E372" s="220" t="s">
        <v>676</v>
      </c>
      <c r="F372" s="220">
        <v>963</v>
      </c>
    </row>
    <row r="373" spans="2:6" s="171" customFormat="1">
      <c r="B373" s="220" t="s">
        <v>464</v>
      </c>
      <c r="C373" s="220">
        <v>239</v>
      </c>
      <c r="D373" s="32"/>
      <c r="E373" s="220" t="s">
        <v>677</v>
      </c>
      <c r="F373" s="220">
        <v>959</v>
      </c>
    </row>
    <row r="374" spans="2:6" s="171" customFormat="1">
      <c r="B374" s="220" t="s">
        <v>465</v>
      </c>
      <c r="C374" s="220">
        <v>240</v>
      </c>
      <c r="D374" s="32"/>
      <c r="E374" s="220" t="s">
        <v>678</v>
      </c>
      <c r="F374" s="220">
        <v>959</v>
      </c>
    </row>
    <row r="375" spans="2:6" s="171" customFormat="1">
      <c r="B375" s="220" t="s">
        <v>466</v>
      </c>
      <c r="C375" s="220">
        <v>241</v>
      </c>
      <c r="D375" s="32"/>
      <c r="E375" s="220" t="s">
        <v>679</v>
      </c>
      <c r="F375" s="220">
        <v>4301</v>
      </c>
    </row>
    <row r="376" spans="2:6" s="171" customFormat="1">
      <c r="B376" s="220" t="s">
        <v>467</v>
      </c>
      <c r="C376" s="220">
        <v>242</v>
      </c>
      <c r="D376" s="32"/>
      <c r="E376" s="220" t="s">
        <v>680</v>
      </c>
      <c r="F376" s="220">
        <v>4301</v>
      </c>
    </row>
    <row r="377" spans="2:6" s="171" customFormat="1">
      <c r="B377" s="220" t="s">
        <v>468</v>
      </c>
      <c r="C377" s="220">
        <v>243</v>
      </c>
      <c r="D377" s="32"/>
      <c r="E377" s="220" t="s">
        <v>681</v>
      </c>
      <c r="F377" s="220">
        <v>176</v>
      </c>
    </row>
    <row r="378" spans="2:6" s="171" customFormat="1">
      <c r="B378" s="220" t="s">
        <v>469</v>
      </c>
      <c r="C378" s="220">
        <v>244</v>
      </c>
      <c r="D378" s="32"/>
      <c r="E378" s="220" t="s">
        <v>682</v>
      </c>
      <c r="F378" s="220">
        <v>313</v>
      </c>
    </row>
    <row r="379" spans="2:6" s="171" customFormat="1">
      <c r="B379" s="220" t="s">
        <v>470</v>
      </c>
      <c r="C379" s="220">
        <v>245</v>
      </c>
      <c r="D379" s="32"/>
      <c r="E379" s="220" t="s">
        <v>683</v>
      </c>
      <c r="F379" s="220">
        <v>3650</v>
      </c>
    </row>
    <row r="380" spans="2:6" s="171" customFormat="1">
      <c r="B380" s="220" t="s">
        <v>471</v>
      </c>
      <c r="C380" s="220">
        <v>246</v>
      </c>
      <c r="D380" s="32"/>
      <c r="E380" s="220" t="s">
        <v>684</v>
      </c>
      <c r="F380" s="220">
        <v>9650</v>
      </c>
    </row>
    <row r="381" spans="2:6" s="171" customFormat="1">
      <c r="B381" s="220" t="s">
        <v>472</v>
      </c>
      <c r="C381" s="220">
        <v>247</v>
      </c>
      <c r="D381" s="32"/>
      <c r="E381" s="220" t="s">
        <v>685</v>
      </c>
      <c r="F381" s="220">
        <v>701</v>
      </c>
    </row>
    <row r="382" spans="2:6" s="171" customFormat="1">
      <c r="B382" s="220" t="s">
        <v>473</v>
      </c>
      <c r="C382" s="220">
        <v>248</v>
      </c>
      <c r="D382" s="32"/>
      <c r="E382" s="220" t="s">
        <v>686</v>
      </c>
      <c r="F382" s="220">
        <v>3598</v>
      </c>
    </row>
    <row r="383" spans="2:6" s="171" customFormat="1">
      <c r="B383" s="220" t="s">
        <v>474</v>
      </c>
      <c r="C383" s="220">
        <v>249</v>
      </c>
      <c r="D383" s="32"/>
      <c r="E383" s="220" t="s">
        <v>687</v>
      </c>
      <c r="F383" s="220">
        <v>714</v>
      </c>
    </row>
    <row r="384" spans="2:6" s="171" customFormat="1">
      <c r="B384" s="220" t="s">
        <v>475</v>
      </c>
      <c r="C384" s="220">
        <v>250</v>
      </c>
      <c r="D384" s="32"/>
      <c r="E384" s="220" t="s">
        <v>688</v>
      </c>
      <c r="F384" s="220">
        <v>1981</v>
      </c>
    </row>
    <row r="385" spans="2:6" s="171" customFormat="1">
      <c r="B385" s="220" t="s">
        <v>476</v>
      </c>
      <c r="C385" s="220">
        <v>251</v>
      </c>
      <c r="D385" s="32"/>
      <c r="E385" s="220" t="s">
        <v>689</v>
      </c>
      <c r="F385" s="220">
        <v>714</v>
      </c>
    </row>
    <row r="386" spans="2:6" s="171" customFormat="1">
      <c r="B386" s="220" t="s">
        <v>477</v>
      </c>
      <c r="C386" s="220">
        <v>252</v>
      </c>
      <c r="D386" s="32"/>
      <c r="E386" s="220" t="s">
        <v>690</v>
      </c>
      <c r="F386" s="220">
        <v>3570</v>
      </c>
    </row>
    <row r="387" spans="2:6" s="171" customFormat="1">
      <c r="B387" s="220" t="s">
        <v>478</v>
      </c>
      <c r="C387" s="220">
        <v>253</v>
      </c>
      <c r="D387" s="32"/>
      <c r="E387" s="220" t="s">
        <v>691</v>
      </c>
      <c r="F387" s="220">
        <v>882</v>
      </c>
    </row>
    <row r="388" spans="2:6" s="171" customFormat="1">
      <c r="B388" s="220" t="s">
        <v>479</v>
      </c>
      <c r="C388" s="220">
        <v>254</v>
      </c>
      <c r="D388" s="32"/>
      <c r="E388" s="220" t="s">
        <v>692</v>
      </c>
      <c r="F388" s="220">
        <v>71</v>
      </c>
    </row>
    <row r="389" spans="2:6" s="171" customFormat="1">
      <c r="B389" s="220" t="s">
        <v>480</v>
      </c>
      <c r="C389" s="220">
        <v>255</v>
      </c>
      <c r="D389" s="32"/>
      <c r="E389" s="220" t="s">
        <v>693</v>
      </c>
      <c r="F389" s="220">
        <v>1276</v>
      </c>
    </row>
    <row r="390" spans="2:6" s="171" customFormat="1">
      <c r="B390" s="220" t="s">
        <v>481</v>
      </c>
      <c r="C390" s="220">
        <v>256</v>
      </c>
      <c r="D390" s="32"/>
      <c r="E390" s="220" t="s">
        <v>694</v>
      </c>
      <c r="F390" s="220">
        <v>70</v>
      </c>
    </row>
    <row r="391" spans="2:6" s="171" customFormat="1">
      <c r="B391" s="220" t="s">
        <v>482</v>
      </c>
      <c r="C391" s="220">
        <v>257</v>
      </c>
      <c r="D391" s="32"/>
      <c r="E391" s="220" t="s">
        <v>695</v>
      </c>
      <c r="F391" s="220">
        <v>199</v>
      </c>
    </row>
    <row r="392" spans="2:6" s="171" customFormat="1">
      <c r="B392" s="220" t="s">
        <v>483</v>
      </c>
      <c r="C392" s="220">
        <v>258</v>
      </c>
      <c r="D392" s="32"/>
      <c r="E392" s="220" t="s">
        <v>696</v>
      </c>
      <c r="F392" s="220">
        <v>188</v>
      </c>
    </row>
    <row r="393" spans="2:6" s="171" customFormat="1">
      <c r="B393" s="220" t="s">
        <v>484</v>
      </c>
      <c r="C393" s="220">
        <v>259</v>
      </c>
      <c r="D393" s="32"/>
      <c r="E393" s="220" t="s">
        <v>697</v>
      </c>
      <c r="F393" s="220">
        <v>199</v>
      </c>
    </row>
    <row r="394" spans="2:6" s="171" customFormat="1">
      <c r="B394" s="220" t="s">
        <v>485</v>
      </c>
      <c r="C394" s="220">
        <v>260</v>
      </c>
      <c r="D394" s="32"/>
      <c r="E394" s="220" t="s">
        <v>698</v>
      </c>
      <c r="F394" s="220">
        <v>188</v>
      </c>
    </row>
    <row r="395" spans="2:6" s="171" customFormat="1">
      <c r="B395" s="220" t="s">
        <v>486</v>
      </c>
      <c r="C395" s="220">
        <v>261</v>
      </c>
      <c r="D395" s="32"/>
      <c r="E395" s="220" t="s">
        <v>699</v>
      </c>
      <c r="F395" s="220">
        <v>1188</v>
      </c>
    </row>
    <row r="396" spans="2:6" s="171" customFormat="1">
      <c r="B396" s="220" t="s">
        <v>487</v>
      </c>
      <c r="C396" s="220">
        <v>262</v>
      </c>
      <c r="D396" s="32"/>
      <c r="E396" s="220" t="s">
        <v>700</v>
      </c>
      <c r="F396" s="220">
        <v>2021</v>
      </c>
    </row>
    <row r="397" spans="2:6" s="171" customFormat="1">
      <c r="B397" s="220" t="s">
        <v>488</v>
      </c>
      <c r="C397" s="220">
        <v>263</v>
      </c>
      <c r="D397" s="32"/>
      <c r="E397" s="220" t="s">
        <v>701</v>
      </c>
      <c r="F397" s="220">
        <v>1152</v>
      </c>
    </row>
    <row r="398" spans="2:6" s="171" customFormat="1">
      <c r="B398" s="220" t="s">
        <v>489</v>
      </c>
      <c r="C398" s="220">
        <v>264</v>
      </c>
      <c r="D398" s="32"/>
      <c r="E398" s="220" t="s">
        <v>702</v>
      </c>
      <c r="F398" s="220">
        <v>7100</v>
      </c>
    </row>
    <row r="399" spans="2:6" s="171" customFormat="1">
      <c r="B399" s="220" t="s">
        <v>490</v>
      </c>
      <c r="C399" s="220">
        <v>265</v>
      </c>
      <c r="D399" s="32"/>
      <c r="E399" s="220" t="s">
        <v>703</v>
      </c>
      <c r="F399" s="220">
        <v>7132</v>
      </c>
    </row>
    <row r="400" spans="2:6" s="171" customFormat="1">
      <c r="B400" s="220" t="s">
        <v>491</v>
      </c>
      <c r="C400" s="220">
        <v>266</v>
      </c>
      <c r="D400" s="32"/>
      <c r="E400" s="220" t="s">
        <v>704</v>
      </c>
      <c r="F400" s="220">
        <v>7121</v>
      </c>
    </row>
    <row r="401" spans="2:6" s="171" customFormat="1">
      <c r="B401" s="220" t="s">
        <v>492</v>
      </c>
      <c r="C401" s="220">
        <v>267</v>
      </c>
      <c r="D401" s="32"/>
      <c r="E401" s="220" t="s">
        <v>704</v>
      </c>
      <c r="F401" s="220">
        <v>7131</v>
      </c>
    </row>
    <row r="402" spans="2:6" s="171" customFormat="1">
      <c r="B402" s="220" t="s">
        <v>493</v>
      </c>
      <c r="C402" s="220">
        <v>268</v>
      </c>
      <c r="D402" s="32"/>
      <c r="E402" s="220" t="s">
        <v>705</v>
      </c>
      <c r="F402" s="220">
        <v>7502</v>
      </c>
    </row>
    <row r="403" spans="2:6" s="171" customFormat="1">
      <c r="B403" s="220" t="s">
        <v>494</v>
      </c>
      <c r="C403" s="220">
        <v>269</v>
      </c>
      <c r="D403" s="32"/>
      <c r="E403" s="220" t="s">
        <v>706</v>
      </c>
      <c r="F403" s="220">
        <v>1256</v>
      </c>
    </row>
    <row r="404" spans="2:6" s="171" customFormat="1">
      <c r="B404" s="220" t="s">
        <v>495</v>
      </c>
      <c r="C404" s="220">
        <v>270</v>
      </c>
      <c r="D404" s="32"/>
      <c r="E404" s="220" t="s">
        <v>707</v>
      </c>
      <c r="F404" s="220">
        <v>740</v>
      </c>
    </row>
    <row r="405" spans="2:6" s="171" customFormat="1">
      <c r="B405" s="220" t="s">
        <v>496</v>
      </c>
      <c r="C405" s="220">
        <v>271</v>
      </c>
      <c r="D405" s="32"/>
      <c r="E405" s="220" t="s">
        <v>708</v>
      </c>
      <c r="F405" s="220">
        <v>1298</v>
      </c>
    </row>
    <row r="406" spans="2:6" s="171" customFormat="1">
      <c r="B406" s="220" t="s">
        <v>497</v>
      </c>
      <c r="C406" s="220">
        <v>272</v>
      </c>
      <c r="D406" s="32"/>
      <c r="E406" s="220" t="s">
        <v>709</v>
      </c>
      <c r="F406" s="220">
        <v>21</v>
      </c>
    </row>
    <row r="407" spans="2:6" s="171" customFormat="1">
      <c r="B407" s="220" t="s">
        <v>498</v>
      </c>
      <c r="C407" s="220">
        <v>273</v>
      </c>
      <c r="D407" s="32"/>
      <c r="E407" s="220" t="s">
        <v>710</v>
      </c>
      <c r="F407" s="220">
        <v>155</v>
      </c>
    </row>
    <row r="408" spans="2:6" s="171" customFormat="1">
      <c r="B408" s="220" t="s">
        <v>499</v>
      </c>
      <c r="C408" s="220">
        <v>274</v>
      </c>
      <c r="D408" s="32"/>
      <c r="E408" s="220" t="s">
        <v>711</v>
      </c>
      <c r="F408" s="220">
        <v>1974</v>
      </c>
    </row>
    <row r="409" spans="2:6" s="171" customFormat="1">
      <c r="B409" s="220" t="s">
        <v>500</v>
      </c>
      <c r="C409" s="220">
        <v>275</v>
      </c>
      <c r="D409" s="32"/>
      <c r="E409" s="220" t="s">
        <v>712</v>
      </c>
      <c r="F409" s="220">
        <v>2530</v>
      </c>
    </row>
    <row r="410" spans="2:6" s="171" customFormat="1">
      <c r="B410" s="220" t="s">
        <v>501</v>
      </c>
      <c r="C410" s="220">
        <v>276</v>
      </c>
      <c r="D410" s="32"/>
      <c r="E410" s="220" t="s">
        <v>713</v>
      </c>
      <c r="F410" s="220">
        <v>1278</v>
      </c>
    </row>
    <row r="411" spans="2:6" s="171" customFormat="1">
      <c r="B411" s="220" t="s">
        <v>502</v>
      </c>
      <c r="C411" s="220">
        <v>277</v>
      </c>
      <c r="D411" s="32"/>
      <c r="E411" s="220" t="s">
        <v>714</v>
      </c>
      <c r="F411" s="220">
        <v>9000</v>
      </c>
    </row>
    <row r="412" spans="2:6" s="171" customFormat="1">
      <c r="B412" s="220" t="s">
        <v>503</v>
      </c>
      <c r="C412" s="220">
        <v>278</v>
      </c>
      <c r="D412" s="32"/>
      <c r="E412" s="220" t="s">
        <v>715</v>
      </c>
      <c r="F412" s="220">
        <v>9002</v>
      </c>
    </row>
    <row r="413" spans="2:6" s="171" customFormat="1">
      <c r="B413" s="220" t="s">
        <v>504</v>
      </c>
      <c r="C413" s="220">
        <v>279</v>
      </c>
      <c r="D413" s="32"/>
      <c r="E413" s="220" t="s">
        <v>716</v>
      </c>
      <c r="F413" s="220">
        <v>450</v>
      </c>
    </row>
    <row r="414" spans="2:6" s="171" customFormat="1">
      <c r="B414" s="220" t="s">
        <v>505</v>
      </c>
      <c r="C414" s="220">
        <v>280</v>
      </c>
      <c r="D414" s="32"/>
      <c r="E414" s="220" t="s">
        <v>717</v>
      </c>
      <c r="F414" s="220">
        <v>697</v>
      </c>
    </row>
    <row r="415" spans="2:6" s="171" customFormat="1">
      <c r="B415" s="220" t="s">
        <v>506</v>
      </c>
      <c r="C415" s="220">
        <v>281</v>
      </c>
      <c r="D415" s="32"/>
      <c r="E415" s="220" t="s">
        <v>718</v>
      </c>
      <c r="F415" s="220">
        <v>399</v>
      </c>
    </row>
    <row r="416" spans="2:6" s="171" customFormat="1">
      <c r="B416" s="220" t="s">
        <v>507</v>
      </c>
      <c r="C416" s="220">
        <v>282</v>
      </c>
      <c r="D416" s="32"/>
      <c r="E416" s="220" t="s">
        <v>719</v>
      </c>
      <c r="F416" s="220">
        <v>559</v>
      </c>
    </row>
    <row r="417" spans="1:13">
      <c r="A417" s="171"/>
      <c r="B417" s="220" t="s">
        <v>508</v>
      </c>
      <c r="C417" s="220">
        <v>283</v>
      </c>
      <c r="E417" s="220" t="s">
        <v>720</v>
      </c>
      <c r="F417" s="220">
        <v>482</v>
      </c>
      <c r="I417" s="171"/>
      <c r="K417" s="171"/>
      <c r="M417" s="171"/>
    </row>
    <row r="418" spans="1:13">
      <c r="A418" s="171"/>
      <c r="B418" s="220" t="s">
        <v>509</v>
      </c>
      <c r="C418" s="220">
        <v>284</v>
      </c>
      <c r="E418" s="220" t="s">
        <v>721</v>
      </c>
      <c r="F418" s="220">
        <v>9483</v>
      </c>
      <c r="I418" s="171"/>
      <c r="K418" s="171"/>
      <c r="M418" s="171"/>
    </row>
    <row r="419" spans="1:13">
      <c r="A419" s="171"/>
      <c r="B419" s="220" t="s">
        <v>510</v>
      </c>
      <c r="C419" s="220">
        <v>285</v>
      </c>
      <c r="E419" s="220" t="s">
        <v>722</v>
      </c>
      <c r="F419" s="220">
        <v>482</v>
      </c>
      <c r="I419" s="171"/>
      <c r="K419" s="171"/>
      <c r="M419" s="171"/>
    </row>
    <row r="420" spans="1:13">
      <c r="A420" s="171"/>
      <c r="B420" s="220" t="s">
        <v>511</v>
      </c>
      <c r="C420" s="220">
        <v>286</v>
      </c>
      <c r="E420" s="220" t="s">
        <v>723</v>
      </c>
      <c r="F420" s="220">
        <v>4001</v>
      </c>
      <c r="I420" s="171"/>
      <c r="K420" s="171"/>
      <c r="M420" s="171"/>
    </row>
    <row r="421" spans="1:13">
      <c r="A421" s="171"/>
      <c r="B421" s="220" t="s">
        <v>512</v>
      </c>
      <c r="C421" s="220">
        <v>287</v>
      </c>
      <c r="E421" s="220" t="s">
        <v>724</v>
      </c>
      <c r="F421" s="220">
        <v>698</v>
      </c>
      <c r="I421" s="171"/>
      <c r="K421" s="171"/>
      <c r="M421" s="171"/>
    </row>
    <row r="422" spans="1:13">
      <c r="A422" s="171"/>
      <c r="B422" s="220" t="s">
        <v>513</v>
      </c>
      <c r="C422" s="220">
        <v>288</v>
      </c>
      <c r="E422" s="220" t="s">
        <v>725</v>
      </c>
      <c r="F422" s="220">
        <v>2043</v>
      </c>
      <c r="I422" s="171"/>
      <c r="K422" s="171"/>
      <c r="M422" s="171"/>
    </row>
    <row r="423" spans="1:13">
      <c r="A423" s="171"/>
      <c r="B423" s="220" t="s">
        <v>514</v>
      </c>
      <c r="C423" s="220">
        <v>289</v>
      </c>
      <c r="E423" s="220" t="s">
        <v>726</v>
      </c>
      <c r="F423" s="220">
        <v>762</v>
      </c>
      <c r="I423" s="171"/>
      <c r="K423" s="171"/>
      <c r="M423" s="171"/>
    </row>
    <row r="424" spans="1:13">
      <c r="A424" s="171"/>
      <c r="B424" s="220" t="s">
        <v>515</v>
      </c>
      <c r="C424" s="220">
        <v>290</v>
      </c>
      <c r="E424" s="220" t="s">
        <v>727</v>
      </c>
      <c r="F424" s="220">
        <v>998</v>
      </c>
      <c r="I424" s="171"/>
      <c r="K424" s="171"/>
      <c r="M424" s="171"/>
    </row>
    <row r="425" spans="1:13">
      <c r="A425" s="171"/>
      <c r="B425" s="220" t="s">
        <v>516</v>
      </c>
      <c r="C425" s="220">
        <v>291</v>
      </c>
      <c r="E425" s="220" t="s">
        <v>728</v>
      </c>
      <c r="F425" s="220">
        <v>998</v>
      </c>
      <c r="I425" s="171"/>
      <c r="K425" s="171"/>
      <c r="M425" s="171"/>
    </row>
    <row r="426" spans="1:13">
      <c r="A426" s="171"/>
      <c r="B426" s="220" t="s">
        <v>517</v>
      </c>
      <c r="C426" s="220">
        <v>292</v>
      </c>
      <c r="E426" s="220" t="s">
        <v>729</v>
      </c>
      <c r="F426" s="220">
        <v>1348</v>
      </c>
      <c r="I426" s="171"/>
      <c r="K426" s="171"/>
      <c r="M426" s="171"/>
    </row>
    <row r="427" spans="1:13">
      <c r="A427" s="171"/>
      <c r="B427" s="220" t="s">
        <v>518</v>
      </c>
      <c r="C427" s="220">
        <v>293</v>
      </c>
      <c r="E427" s="220" t="s">
        <v>730</v>
      </c>
      <c r="F427" s="220">
        <v>9348</v>
      </c>
      <c r="I427" s="171"/>
      <c r="K427" s="171"/>
      <c r="M427" s="171"/>
    </row>
    <row r="428" spans="1:13">
      <c r="A428" s="171"/>
      <c r="B428" s="220" t="s">
        <v>519</v>
      </c>
      <c r="C428" s="220">
        <v>294</v>
      </c>
      <c r="E428" s="220" t="s">
        <v>731</v>
      </c>
      <c r="F428" s="220">
        <v>368</v>
      </c>
      <c r="I428" s="171"/>
      <c r="K428" s="171"/>
      <c r="M428" s="171"/>
    </row>
    <row r="429" spans="1:13">
      <c r="A429" s="171"/>
      <c r="B429" s="220" t="s">
        <v>520</v>
      </c>
      <c r="C429" s="220">
        <v>295</v>
      </c>
      <c r="E429" s="220" t="s">
        <v>732</v>
      </c>
      <c r="F429" s="220">
        <v>368</v>
      </c>
      <c r="I429" s="171"/>
      <c r="K429" s="171"/>
      <c r="M429" s="171"/>
    </row>
    <row r="430" spans="1:13">
      <c r="A430" s="171"/>
      <c r="B430" s="220" t="s">
        <v>521</v>
      </c>
      <c r="C430" s="220">
        <v>296</v>
      </c>
      <c r="E430" s="220" t="s">
        <v>733</v>
      </c>
      <c r="F430" s="220">
        <v>317</v>
      </c>
      <c r="I430" s="171"/>
      <c r="K430" s="171"/>
      <c r="M430" s="171"/>
    </row>
    <row r="431" spans="1:13">
      <c r="B431" s="220" t="s">
        <v>522</v>
      </c>
      <c r="C431" s="220">
        <v>297</v>
      </c>
      <c r="E431" s="220" t="s">
        <v>734</v>
      </c>
      <c r="F431" s="220">
        <v>3574</v>
      </c>
      <c r="I431" s="171"/>
      <c r="K431" s="171"/>
      <c r="M431" s="171"/>
    </row>
    <row r="432" spans="1:13">
      <c r="B432" s="220" t="s">
        <v>523</v>
      </c>
      <c r="C432" s="220">
        <v>298</v>
      </c>
      <c r="E432" s="220" t="s">
        <v>735</v>
      </c>
      <c r="F432" s="220">
        <v>562</v>
      </c>
      <c r="I432" s="171"/>
      <c r="K432" s="171"/>
      <c r="M432" s="171"/>
    </row>
    <row r="433" spans="1:13">
      <c r="B433" s="220" t="s">
        <v>524</v>
      </c>
      <c r="C433" s="220">
        <v>299</v>
      </c>
      <c r="E433" s="220" t="s">
        <v>736</v>
      </c>
      <c r="F433" s="220">
        <v>95</v>
      </c>
      <c r="I433" s="171"/>
      <c r="K433" s="171"/>
      <c r="M433" s="171"/>
    </row>
    <row r="434" spans="1:13">
      <c r="B434" s="220" t="s">
        <v>525</v>
      </c>
      <c r="C434" s="220">
        <v>300</v>
      </c>
      <c r="E434" s="220" t="s">
        <v>737</v>
      </c>
      <c r="F434" s="220">
        <v>3652</v>
      </c>
      <c r="I434" s="171"/>
      <c r="K434" s="171"/>
      <c r="M434" s="171"/>
    </row>
    <row r="435" spans="1:13">
      <c r="B435" s="220" t="s">
        <v>526</v>
      </c>
      <c r="C435" s="220">
        <v>301</v>
      </c>
      <c r="E435" s="220" t="s">
        <v>738</v>
      </c>
      <c r="F435" s="220">
        <v>1076</v>
      </c>
      <c r="I435" s="171"/>
      <c r="K435" s="171"/>
      <c r="M435" s="171"/>
    </row>
    <row r="436" spans="1:13">
      <c r="B436" s="220" t="s">
        <v>527</v>
      </c>
      <c r="C436" s="220">
        <v>302</v>
      </c>
      <c r="E436" s="220" t="s">
        <v>739</v>
      </c>
      <c r="F436" s="220">
        <v>619</v>
      </c>
      <c r="I436" s="171"/>
      <c r="K436" s="171"/>
      <c r="M436" s="171"/>
    </row>
    <row r="437" spans="1:13">
      <c r="B437" s="220" t="s">
        <v>528</v>
      </c>
      <c r="C437" s="220">
        <v>303</v>
      </c>
      <c r="E437" s="220" t="s">
        <v>740</v>
      </c>
      <c r="F437" s="220">
        <v>571</v>
      </c>
      <c r="I437" s="171"/>
      <c r="K437" s="171"/>
      <c r="M437" s="171"/>
    </row>
    <row r="438" spans="1:13">
      <c r="B438" s="220" t="s">
        <v>529</v>
      </c>
      <c r="C438" s="220">
        <v>999</v>
      </c>
      <c r="E438" s="220" t="s">
        <v>741</v>
      </c>
      <c r="F438" s="220">
        <v>480</v>
      </c>
      <c r="I438" s="171"/>
      <c r="K438" s="171"/>
      <c r="M438" s="171"/>
    </row>
    <row r="439" spans="1:13">
      <c r="A439" s="221"/>
      <c r="B439" s="171">
        <v>0</v>
      </c>
      <c r="C439" s="171" t="s">
        <v>2126</v>
      </c>
      <c r="E439" s="220" t="s">
        <v>742</v>
      </c>
      <c r="F439" s="220">
        <v>466</v>
      </c>
      <c r="I439" s="171"/>
      <c r="K439" s="171"/>
      <c r="M439" s="171"/>
    </row>
    <row r="440" spans="1:13">
      <c r="E440" s="220" t="s">
        <v>743</v>
      </c>
      <c r="F440" s="220">
        <v>723</v>
      </c>
      <c r="I440" s="171"/>
      <c r="K440" s="171"/>
      <c r="M440" s="171"/>
    </row>
    <row r="441" spans="1:13">
      <c r="E441" s="220" t="s">
        <v>744</v>
      </c>
      <c r="F441" s="220">
        <v>373</v>
      </c>
      <c r="I441" s="171"/>
      <c r="K441" s="171"/>
      <c r="M441" s="171"/>
    </row>
    <row r="442" spans="1:13">
      <c r="E442" s="220" t="s">
        <v>745</v>
      </c>
      <c r="F442" s="220">
        <v>322</v>
      </c>
      <c r="I442" s="171"/>
      <c r="K442" s="171"/>
      <c r="M442" s="171"/>
    </row>
    <row r="443" spans="1:13" ht="14.25">
      <c r="A443" s="171"/>
      <c r="D443" s="171"/>
      <c r="E443" s="220" t="s">
        <v>746</v>
      </c>
      <c r="F443" s="220">
        <v>572</v>
      </c>
      <c r="I443" s="171"/>
      <c r="K443" s="171"/>
      <c r="M443" s="171"/>
    </row>
    <row r="444" spans="1:13" ht="14.25">
      <c r="A444" s="171"/>
      <c r="D444" s="171"/>
      <c r="E444" s="220" t="s">
        <v>747</v>
      </c>
      <c r="F444" s="220">
        <v>3645</v>
      </c>
      <c r="I444" s="171"/>
      <c r="K444" s="171"/>
      <c r="M444" s="171"/>
    </row>
    <row r="445" spans="1:13" ht="14.25">
      <c r="A445" s="171"/>
      <c r="D445" s="171"/>
      <c r="E445" s="220" t="s">
        <v>748</v>
      </c>
      <c r="F445" s="220">
        <v>242</v>
      </c>
      <c r="I445" s="171"/>
      <c r="K445" s="171"/>
      <c r="M445" s="171"/>
    </row>
    <row r="446" spans="1:13" ht="14.25">
      <c r="A446" s="171"/>
      <c r="D446" s="171"/>
      <c r="E446" s="220" t="s">
        <v>749</v>
      </c>
      <c r="F446" s="220">
        <v>353</v>
      </c>
      <c r="I446" s="171"/>
      <c r="K446" s="171"/>
      <c r="M446" s="171"/>
    </row>
    <row r="447" spans="1:13" ht="14.25">
      <c r="A447" s="171"/>
      <c r="D447" s="171"/>
      <c r="E447" s="220" t="s">
        <v>750</v>
      </c>
      <c r="F447" s="220">
        <v>710</v>
      </c>
      <c r="I447" s="171"/>
      <c r="K447" s="171"/>
      <c r="M447" s="171"/>
    </row>
    <row r="448" spans="1:13" ht="14.25">
      <c r="A448" s="171"/>
      <c r="D448" s="171"/>
      <c r="E448" s="220" t="s">
        <v>751</v>
      </c>
      <c r="F448" s="220">
        <v>143</v>
      </c>
      <c r="I448" s="171"/>
      <c r="K448" s="171"/>
      <c r="M448" s="171"/>
    </row>
    <row r="449" spans="5:6" s="171" customFormat="1" ht="14.25">
      <c r="E449" s="220" t="s">
        <v>752</v>
      </c>
      <c r="F449" s="220">
        <v>3575</v>
      </c>
    </row>
    <row r="450" spans="5:6" s="171" customFormat="1" ht="14.25">
      <c r="E450" s="220" t="s">
        <v>753</v>
      </c>
      <c r="F450" s="220">
        <v>2033</v>
      </c>
    </row>
    <row r="451" spans="5:6" s="171" customFormat="1" ht="14.25">
      <c r="E451" s="220" t="s">
        <v>754</v>
      </c>
      <c r="F451" s="220">
        <v>159</v>
      </c>
    </row>
    <row r="452" spans="5:6" s="171" customFormat="1" ht="14.25">
      <c r="E452" s="220" t="s">
        <v>755</v>
      </c>
      <c r="F452" s="220">
        <v>800</v>
      </c>
    </row>
    <row r="453" spans="5:6" s="171" customFormat="1" ht="14.25">
      <c r="E453" s="220" t="s">
        <v>756</v>
      </c>
      <c r="F453" s="220">
        <v>877</v>
      </c>
    </row>
    <row r="454" spans="5:6" s="171" customFormat="1" ht="14.25">
      <c r="E454" s="220" t="s">
        <v>757</v>
      </c>
      <c r="F454" s="220">
        <v>1050</v>
      </c>
    </row>
    <row r="455" spans="5:6" s="171" customFormat="1" ht="14.25">
      <c r="E455" s="220" t="s">
        <v>758</v>
      </c>
      <c r="F455" s="220">
        <v>288</v>
      </c>
    </row>
    <row r="456" spans="5:6" s="171" customFormat="1" ht="14.25">
      <c r="E456" s="220" t="s">
        <v>759</v>
      </c>
      <c r="F456" s="220">
        <v>265</v>
      </c>
    </row>
    <row r="457" spans="5:6" s="171" customFormat="1" ht="14.25">
      <c r="E457" s="220" t="s">
        <v>760</v>
      </c>
      <c r="F457" s="220">
        <v>200</v>
      </c>
    </row>
    <row r="458" spans="5:6" s="171" customFormat="1" ht="14.25">
      <c r="E458" s="220" t="s">
        <v>761</v>
      </c>
      <c r="F458" s="220">
        <v>326</v>
      </c>
    </row>
    <row r="459" spans="5:6" s="171" customFormat="1" ht="14.25">
      <c r="E459" s="220" t="s">
        <v>762</v>
      </c>
      <c r="F459" s="220">
        <v>430</v>
      </c>
    </row>
    <row r="460" spans="5:6" s="171" customFormat="1" ht="14.25">
      <c r="E460" s="220" t="s">
        <v>763</v>
      </c>
      <c r="F460" s="220">
        <v>751</v>
      </c>
    </row>
    <row r="461" spans="5:6" s="171" customFormat="1" ht="14.25">
      <c r="E461" s="220" t="s">
        <v>764</v>
      </c>
      <c r="F461" s="220">
        <v>784</v>
      </c>
    </row>
    <row r="462" spans="5:6" s="171" customFormat="1" ht="14.25">
      <c r="E462" s="220" t="s">
        <v>765</v>
      </c>
      <c r="F462" s="220">
        <v>16</v>
      </c>
    </row>
    <row r="463" spans="5:6" s="171" customFormat="1" ht="14.25">
      <c r="E463" s="220" t="s">
        <v>766</v>
      </c>
      <c r="F463" s="220">
        <v>672</v>
      </c>
    </row>
    <row r="464" spans="5:6" s="171" customFormat="1" ht="14.25">
      <c r="E464" s="220" t="s">
        <v>767</v>
      </c>
      <c r="F464" s="220">
        <v>202</v>
      </c>
    </row>
    <row r="465" spans="5:6" s="171" customFormat="1" ht="14.25">
      <c r="E465" s="220" t="s">
        <v>768</v>
      </c>
      <c r="F465" s="220">
        <v>301</v>
      </c>
    </row>
    <row r="466" spans="5:6" s="171" customFormat="1" ht="14.25">
      <c r="E466" s="220" t="s">
        <v>769</v>
      </c>
      <c r="F466" s="220">
        <v>756</v>
      </c>
    </row>
    <row r="467" spans="5:6" s="171" customFormat="1" ht="14.25">
      <c r="E467" s="220" t="s">
        <v>770</v>
      </c>
      <c r="F467" s="220">
        <v>604</v>
      </c>
    </row>
    <row r="468" spans="5:6" s="171" customFormat="1" ht="14.25">
      <c r="E468" s="220" t="s">
        <v>771</v>
      </c>
      <c r="F468" s="220">
        <v>212</v>
      </c>
    </row>
    <row r="469" spans="5:6" s="171" customFormat="1" ht="14.25">
      <c r="E469" s="220" t="s">
        <v>772</v>
      </c>
      <c r="F469" s="220">
        <v>598</v>
      </c>
    </row>
    <row r="470" spans="5:6" s="171" customFormat="1" ht="14.25">
      <c r="E470" s="220" t="s">
        <v>773</v>
      </c>
      <c r="F470" s="220">
        <v>365</v>
      </c>
    </row>
    <row r="471" spans="5:6" s="171" customFormat="1" ht="14.25">
      <c r="E471" s="220" t="s">
        <v>774</v>
      </c>
      <c r="F471" s="220">
        <v>848</v>
      </c>
    </row>
    <row r="472" spans="5:6" s="171" customFormat="1" ht="14.25">
      <c r="E472" s="220" t="s">
        <v>775</v>
      </c>
      <c r="F472" s="220">
        <v>1162</v>
      </c>
    </row>
    <row r="473" spans="5:6" s="171" customFormat="1" ht="14.25">
      <c r="E473" s="220" t="s">
        <v>776</v>
      </c>
      <c r="F473" s="220">
        <v>9200</v>
      </c>
    </row>
    <row r="474" spans="5:6" s="171" customFormat="1" ht="14.25">
      <c r="E474" s="220" t="s">
        <v>777</v>
      </c>
      <c r="F474" s="220">
        <v>9201</v>
      </c>
    </row>
    <row r="475" spans="5:6" s="171" customFormat="1" ht="14.25">
      <c r="E475" s="220" t="s">
        <v>778</v>
      </c>
      <c r="F475" s="220">
        <v>9200</v>
      </c>
    </row>
    <row r="476" spans="5:6" s="171" customFormat="1" ht="14.25">
      <c r="E476" s="220" t="s">
        <v>779</v>
      </c>
      <c r="F476" s="220">
        <v>1824</v>
      </c>
    </row>
    <row r="477" spans="5:6" s="171" customFormat="1" ht="14.25">
      <c r="E477" s="220" t="s">
        <v>780</v>
      </c>
      <c r="F477" s="220">
        <v>2610</v>
      </c>
    </row>
    <row r="478" spans="5:6" s="171" customFormat="1" ht="14.25">
      <c r="E478" s="220" t="s">
        <v>781</v>
      </c>
      <c r="F478" s="220">
        <v>248</v>
      </c>
    </row>
    <row r="479" spans="5:6" s="171" customFormat="1" ht="14.25">
      <c r="E479" s="220" t="s">
        <v>782</v>
      </c>
      <c r="F479" s="220">
        <v>747</v>
      </c>
    </row>
    <row r="480" spans="5:6" s="171" customFormat="1" ht="14.25">
      <c r="E480" s="220" t="s">
        <v>783</v>
      </c>
      <c r="F480" s="220">
        <v>252</v>
      </c>
    </row>
    <row r="481" spans="5:6" s="171" customFormat="1" ht="14.25">
      <c r="E481" s="220" t="s">
        <v>784</v>
      </c>
      <c r="F481" s="220">
        <v>3780</v>
      </c>
    </row>
    <row r="482" spans="5:6" s="171" customFormat="1" ht="14.25">
      <c r="E482" s="220" t="s">
        <v>785</v>
      </c>
      <c r="F482" s="220">
        <v>9780</v>
      </c>
    </row>
    <row r="483" spans="5:6" s="171" customFormat="1" ht="14.25">
      <c r="E483" s="220" t="s">
        <v>786</v>
      </c>
      <c r="F483" s="220">
        <v>3780</v>
      </c>
    </row>
    <row r="484" spans="5:6" s="171" customFormat="1" ht="14.25">
      <c r="E484" s="220" t="s">
        <v>787</v>
      </c>
      <c r="F484" s="220">
        <v>94</v>
      </c>
    </row>
    <row r="485" spans="5:6" s="171" customFormat="1" ht="14.25">
      <c r="E485" s="220" t="s">
        <v>788</v>
      </c>
      <c r="F485" s="220">
        <v>760</v>
      </c>
    </row>
    <row r="486" spans="5:6" s="171" customFormat="1" ht="14.25">
      <c r="E486" s="220" t="s">
        <v>789</v>
      </c>
      <c r="F486" s="220">
        <v>712</v>
      </c>
    </row>
    <row r="487" spans="5:6" s="171" customFormat="1" ht="14.25">
      <c r="E487" s="220" t="s">
        <v>790</v>
      </c>
      <c r="F487" s="220">
        <v>1084</v>
      </c>
    </row>
    <row r="488" spans="5:6" s="171" customFormat="1" ht="14.25">
      <c r="E488" s="220" t="s">
        <v>791</v>
      </c>
      <c r="F488" s="220">
        <v>2013</v>
      </c>
    </row>
    <row r="489" spans="5:6" s="171" customFormat="1" ht="14.25">
      <c r="E489" s="220" t="s">
        <v>792</v>
      </c>
      <c r="F489" s="220">
        <v>88</v>
      </c>
    </row>
    <row r="490" spans="5:6" s="171" customFormat="1" ht="14.25">
      <c r="E490" s="220" t="s">
        <v>793</v>
      </c>
      <c r="F490" s="220">
        <v>6100</v>
      </c>
    </row>
    <row r="491" spans="5:6" s="171" customFormat="1" ht="14.25">
      <c r="E491" s="220" t="s">
        <v>794</v>
      </c>
      <c r="F491" s="220">
        <v>592</v>
      </c>
    </row>
    <row r="492" spans="5:6" s="171" customFormat="1" ht="14.25">
      <c r="E492" s="220" t="s">
        <v>795</v>
      </c>
      <c r="F492" s="220">
        <v>386</v>
      </c>
    </row>
    <row r="493" spans="5:6" s="171" customFormat="1" ht="14.25">
      <c r="E493" s="220" t="s">
        <v>796</v>
      </c>
      <c r="F493" s="220">
        <v>4015</v>
      </c>
    </row>
    <row r="494" spans="5:6" s="171" customFormat="1" ht="14.25">
      <c r="E494" s="220" t="s">
        <v>797</v>
      </c>
      <c r="F494" s="220">
        <v>4016</v>
      </c>
    </row>
    <row r="495" spans="5:6" s="171" customFormat="1" ht="14.25">
      <c r="E495" s="220" t="s">
        <v>798</v>
      </c>
      <c r="F495" s="220">
        <v>448</v>
      </c>
    </row>
    <row r="496" spans="5:6" s="171" customFormat="1" ht="14.25">
      <c r="E496" s="220" t="s">
        <v>799</v>
      </c>
      <c r="F496" s="220">
        <v>1066</v>
      </c>
    </row>
    <row r="497" spans="5:6" s="171" customFormat="1" ht="14.25">
      <c r="E497" s="220" t="s">
        <v>800</v>
      </c>
      <c r="F497" s="220">
        <v>418</v>
      </c>
    </row>
    <row r="498" spans="5:6" s="171" customFormat="1" ht="14.25">
      <c r="E498" s="220" t="s">
        <v>801</v>
      </c>
      <c r="F498" s="220">
        <v>588</v>
      </c>
    </row>
    <row r="499" spans="5:6" s="171" customFormat="1" ht="14.25">
      <c r="E499" s="220" t="s">
        <v>802</v>
      </c>
      <c r="F499" s="220">
        <v>685</v>
      </c>
    </row>
    <row r="500" spans="5:6" s="171" customFormat="1" ht="14.25">
      <c r="E500" s="220" t="s">
        <v>803</v>
      </c>
      <c r="F500" s="220">
        <v>9800</v>
      </c>
    </row>
    <row r="501" spans="5:6" s="171" customFormat="1" ht="14.25">
      <c r="E501" s="220" t="s">
        <v>804</v>
      </c>
      <c r="F501" s="220">
        <v>1326</v>
      </c>
    </row>
    <row r="502" spans="5:6" s="171" customFormat="1" ht="14.25">
      <c r="E502" s="220" t="s">
        <v>805</v>
      </c>
      <c r="F502" s="220">
        <v>944</v>
      </c>
    </row>
    <row r="503" spans="5:6" s="171" customFormat="1" ht="14.25">
      <c r="E503" s="220" t="s">
        <v>806</v>
      </c>
      <c r="F503" s="220">
        <v>483</v>
      </c>
    </row>
    <row r="504" spans="5:6" s="171" customFormat="1" ht="14.25">
      <c r="E504" s="220" t="s">
        <v>807</v>
      </c>
      <c r="F504" s="220">
        <v>389</v>
      </c>
    </row>
    <row r="505" spans="5:6" s="171" customFormat="1" ht="14.25">
      <c r="E505" s="220" t="s">
        <v>808</v>
      </c>
      <c r="F505" s="220">
        <v>234</v>
      </c>
    </row>
    <row r="506" spans="5:6" s="171" customFormat="1" ht="14.25">
      <c r="E506" s="220" t="s">
        <v>809</v>
      </c>
      <c r="F506" s="220">
        <v>589</v>
      </c>
    </row>
    <row r="507" spans="5:6" s="171" customFormat="1" ht="14.25">
      <c r="E507" s="220" t="s">
        <v>810</v>
      </c>
      <c r="F507" s="220">
        <v>864</v>
      </c>
    </row>
    <row r="508" spans="5:6" s="171" customFormat="1" ht="14.25">
      <c r="E508" s="220" t="s">
        <v>811</v>
      </c>
      <c r="F508" s="220">
        <v>3612</v>
      </c>
    </row>
    <row r="509" spans="5:6" s="171" customFormat="1" ht="14.25">
      <c r="E509" s="220" t="s">
        <v>812</v>
      </c>
      <c r="F509" s="220">
        <v>823</v>
      </c>
    </row>
    <row r="510" spans="5:6" s="171" customFormat="1" ht="14.25">
      <c r="E510" s="220" t="s">
        <v>813</v>
      </c>
      <c r="F510" s="220">
        <v>1191</v>
      </c>
    </row>
    <row r="511" spans="5:6" s="171" customFormat="1" ht="14.25">
      <c r="E511" s="220" t="s">
        <v>814</v>
      </c>
      <c r="F511" s="220">
        <v>1986</v>
      </c>
    </row>
    <row r="512" spans="5:6" s="171" customFormat="1" ht="14.25">
      <c r="E512" s="220" t="s">
        <v>815</v>
      </c>
      <c r="F512" s="220">
        <v>428</v>
      </c>
    </row>
    <row r="513" spans="5:6" s="171" customFormat="1" ht="14.25">
      <c r="E513" s="220" t="s">
        <v>816</v>
      </c>
      <c r="F513" s="220">
        <v>2060</v>
      </c>
    </row>
    <row r="514" spans="5:6" s="171" customFormat="1" ht="14.25">
      <c r="E514" s="220" t="s">
        <v>817</v>
      </c>
      <c r="F514" s="220">
        <v>3710</v>
      </c>
    </row>
    <row r="515" spans="5:6" s="171" customFormat="1" ht="14.25">
      <c r="E515" s="220" t="s">
        <v>818</v>
      </c>
      <c r="F515" s="220">
        <v>746</v>
      </c>
    </row>
    <row r="516" spans="5:6" s="171" customFormat="1" ht="14.25">
      <c r="E516" s="220" t="s">
        <v>819</v>
      </c>
      <c r="F516" s="220">
        <v>1983</v>
      </c>
    </row>
    <row r="517" spans="5:6" s="171" customFormat="1" ht="14.25">
      <c r="E517" s="220" t="s">
        <v>820</v>
      </c>
      <c r="F517" s="220">
        <v>1983</v>
      </c>
    </row>
    <row r="518" spans="5:6" s="171" customFormat="1" ht="14.25">
      <c r="E518" s="220" t="s">
        <v>821</v>
      </c>
      <c r="F518" s="220">
        <v>1902</v>
      </c>
    </row>
    <row r="519" spans="5:6" s="171" customFormat="1" ht="14.25">
      <c r="E519" s="220" t="s">
        <v>822</v>
      </c>
      <c r="F519" s="220">
        <v>667</v>
      </c>
    </row>
    <row r="520" spans="5:6" s="171" customFormat="1" ht="14.25">
      <c r="E520" s="220" t="s">
        <v>823</v>
      </c>
      <c r="F520" s="220">
        <v>141</v>
      </c>
    </row>
    <row r="521" spans="5:6" s="171" customFormat="1" ht="14.25">
      <c r="E521" s="220" t="s">
        <v>824</v>
      </c>
      <c r="F521" s="220">
        <v>617</v>
      </c>
    </row>
    <row r="522" spans="5:6" s="171" customFormat="1" ht="14.25">
      <c r="E522" s="220" t="s">
        <v>825</v>
      </c>
      <c r="F522" s="220">
        <v>3654</v>
      </c>
    </row>
    <row r="523" spans="5:6" s="171" customFormat="1" ht="14.25">
      <c r="E523" s="220" t="s">
        <v>826</v>
      </c>
      <c r="F523" s="220">
        <v>1972</v>
      </c>
    </row>
    <row r="524" spans="5:6" s="171" customFormat="1" ht="14.25">
      <c r="E524" s="220" t="s">
        <v>827</v>
      </c>
      <c r="F524" s="220">
        <v>2038</v>
      </c>
    </row>
    <row r="525" spans="5:6" s="171" customFormat="1" ht="14.25">
      <c r="E525" s="220" t="s">
        <v>828</v>
      </c>
      <c r="F525" s="220">
        <v>1323</v>
      </c>
    </row>
    <row r="526" spans="5:6" s="171" customFormat="1" ht="14.25">
      <c r="E526" s="220" t="s">
        <v>829</v>
      </c>
      <c r="F526" s="220">
        <v>1319</v>
      </c>
    </row>
    <row r="527" spans="5:6" s="171" customFormat="1" ht="14.25">
      <c r="E527" s="220" t="s">
        <v>830</v>
      </c>
      <c r="F527" s="220">
        <v>6200</v>
      </c>
    </row>
    <row r="528" spans="5:6" s="171" customFormat="1" ht="14.25">
      <c r="E528" s="220" t="s">
        <v>831</v>
      </c>
      <c r="F528" s="220">
        <v>3794</v>
      </c>
    </row>
    <row r="529" spans="5:6" s="171" customFormat="1" ht="14.25">
      <c r="E529" s="220" t="s">
        <v>832</v>
      </c>
      <c r="F529" s="220">
        <v>33</v>
      </c>
    </row>
    <row r="530" spans="5:6" s="171" customFormat="1" ht="14.25">
      <c r="E530" s="220" t="s">
        <v>833</v>
      </c>
      <c r="F530" s="220">
        <v>872</v>
      </c>
    </row>
    <row r="531" spans="5:6" s="171" customFormat="1" ht="14.25">
      <c r="E531" s="220" t="s">
        <v>834</v>
      </c>
      <c r="F531" s="220">
        <v>379</v>
      </c>
    </row>
    <row r="532" spans="5:6" s="171" customFormat="1" ht="14.25">
      <c r="E532" s="220" t="s">
        <v>835</v>
      </c>
      <c r="F532" s="220">
        <v>853</v>
      </c>
    </row>
    <row r="533" spans="5:6" s="171" customFormat="1" ht="14.25">
      <c r="E533" s="220" t="s">
        <v>836</v>
      </c>
      <c r="F533" s="220">
        <v>352</v>
      </c>
    </row>
    <row r="534" spans="5:6" s="171" customFormat="1" ht="14.25">
      <c r="E534" s="220" t="s">
        <v>837</v>
      </c>
      <c r="F534" s="220">
        <v>424</v>
      </c>
    </row>
    <row r="535" spans="5:6" s="171" customFormat="1" ht="14.25">
      <c r="E535" s="220" t="s">
        <v>838</v>
      </c>
      <c r="F535" s="220">
        <v>86</v>
      </c>
    </row>
    <row r="536" spans="5:6" s="171" customFormat="1" ht="14.25">
      <c r="E536" s="220" t="s">
        <v>839</v>
      </c>
      <c r="F536" s="220">
        <v>3763</v>
      </c>
    </row>
    <row r="537" spans="5:6" s="171" customFormat="1" ht="14.25">
      <c r="E537" s="220" t="s">
        <v>840</v>
      </c>
      <c r="F537" s="220">
        <v>683</v>
      </c>
    </row>
    <row r="538" spans="5:6" s="171" customFormat="1" ht="14.25">
      <c r="E538" s="220" t="s">
        <v>841</v>
      </c>
      <c r="F538" s="220">
        <v>2014</v>
      </c>
    </row>
    <row r="539" spans="5:6" s="171" customFormat="1" ht="14.25">
      <c r="E539" s="220" t="s">
        <v>842</v>
      </c>
      <c r="F539" s="220">
        <v>3644</v>
      </c>
    </row>
    <row r="540" spans="5:6" s="171" customFormat="1" ht="14.25">
      <c r="E540" s="220" t="s">
        <v>843</v>
      </c>
      <c r="F540" s="220">
        <v>9644</v>
      </c>
    </row>
    <row r="541" spans="5:6" s="171" customFormat="1" ht="14.25">
      <c r="E541" s="220" t="s">
        <v>844</v>
      </c>
      <c r="F541" s="220">
        <v>1344</v>
      </c>
    </row>
    <row r="542" spans="5:6" s="171" customFormat="1" ht="14.25">
      <c r="E542" s="220" t="s">
        <v>845</v>
      </c>
      <c r="F542" s="220">
        <v>1293</v>
      </c>
    </row>
    <row r="543" spans="5:6" s="171" customFormat="1" ht="14.25">
      <c r="E543" s="220" t="s">
        <v>846</v>
      </c>
      <c r="F543" s="220">
        <v>1288</v>
      </c>
    </row>
    <row r="544" spans="5:6" s="171" customFormat="1" ht="14.25">
      <c r="E544" s="220" t="s">
        <v>847</v>
      </c>
      <c r="F544" s="220">
        <v>147</v>
      </c>
    </row>
    <row r="545" spans="5:6" s="171" customFormat="1" ht="14.25">
      <c r="E545" s="220" t="s">
        <v>848</v>
      </c>
      <c r="F545" s="220">
        <v>870</v>
      </c>
    </row>
    <row r="546" spans="5:6" s="171" customFormat="1" ht="14.25">
      <c r="E546" s="220" t="s">
        <v>849</v>
      </c>
      <c r="F546" s="220">
        <v>3730</v>
      </c>
    </row>
    <row r="547" spans="5:6" s="171" customFormat="1" ht="14.25">
      <c r="E547" s="220" t="s">
        <v>850</v>
      </c>
      <c r="F547" s="220">
        <v>9730</v>
      </c>
    </row>
    <row r="548" spans="5:6" s="171" customFormat="1" ht="14.25">
      <c r="E548" s="220" t="s">
        <v>851</v>
      </c>
      <c r="F548" s="220">
        <v>2018</v>
      </c>
    </row>
    <row r="549" spans="5:6" s="171" customFormat="1" ht="14.25">
      <c r="E549" s="220" t="s">
        <v>852</v>
      </c>
      <c r="F549" s="220">
        <v>173</v>
      </c>
    </row>
    <row r="550" spans="5:6" s="171" customFormat="1" ht="14.25">
      <c r="E550" s="220" t="s">
        <v>853</v>
      </c>
      <c r="F550" s="220">
        <v>207</v>
      </c>
    </row>
    <row r="551" spans="5:6" s="171" customFormat="1" ht="14.25">
      <c r="E551" s="220" t="s">
        <v>854</v>
      </c>
      <c r="F551" s="220">
        <v>4021</v>
      </c>
    </row>
    <row r="552" spans="5:6" s="171" customFormat="1" ht="14.25">
      <c r="E552" s="220" t="s">
        <v>855</v>
      </c>
      <c r="F552" s="220">
        <v>787</v>
      </c>
    </row>
    <row r="553" spans="5:6" s="171" customFormat="1" ht="14.25">
      <c r="E553" s="220" t="s">
        <v>856</v>
      </c>
      <c r="F553" s="220">
        <v>919</v>
      </c>
    </row>
    <row r="554" spans="5:6" s="171" customFormat="1" ht="14.25">
      <c r="E554" s="220" t="s">
        <v>857</v>
      </c>
      <c r="F554" s="220">
        <v>802</v>
      </c>
    </row>
    <row r="555" spans="5:6" s="171" customFormat="1" ht="14.25">
      <c r="E555" s="220" t="s">
        <v>858</v>
      </c>
      <c r="F555" s="220">
        <v>360</v>
      </c>
    </row>
    <row r="556" spans="5:6" s="171" customFormat="1" ht="14.25">
      <c r="E556" s="220" t="s">
        <v>859</v>
      </c>
      <c r="F556" s="220">
        <v>703</v>
      </c>
    </row>
    <row r="557" spans="5:6" s="171" customFormat="1" ht="14.25">
      <c r="E557" s="220" t="s">
        <v>860</v>
      </c>
      <c r="F557" s="220">
        <v>681</v>
      </c>
    </row>
    <row r="558" spans="5:6" s="171" customFormat="1" ht="14.25">
      <c r="E558" s="220" t="s">
        <v>861</v>
      </c>
      <c r="F558" s="220">
        <v>566</v>
      </c>
    </row>
    <row r="559" spans="5:6" s="171" customFormat="1" ht="14.25">
      <c r="E559" s="220" t="s">
        <v>862</v>
      </c>
      <c r="F559" s="220">
        <v>1077</v>
      </c>
    </row>
    <row r="560" spans="5:6" s="171" customFormat="1" ht="14.25">
      <c r="E560" s="220" t="s">
        <v>863</v>
      </c>
      <c r="F560" s="220">
        <v>793</v>
      </c>
    </row>
    <row r="561" spans="5:6" s="171" customFormat="1" ht="14.25">
      <c r="E561" s="220" t="s">
        <v>864</v>
      </c>
      <c r="F561" s="220">
        <v>6300</v>
      </c>
    </row>
    <row r="562" spans="5:6" s="171" customFormat="1" ht="14.25">
      <c r="E562" s="220" t="s">
        <v>865</v>
      </c>
      <c r="F562" s="220">
        <v>342</v>
      </c>
    </row>
    <row r="563" spans="5:6" s="171" customFormat="1" ht="14.25">
      <c r="E563" s="220" t="s">
        <v>866</v>
      </c>
      <c r="F563" s="220">
        <v>133</v>
      </c>
    </row>
    <row r="564" spans="5:6" s="171" customFormat="1" ht="14.25">
      <c r="E564" s="220" t="s">
        <v>867</v>
      </c>
      <c r="F564" s="220">
        <v>196</v>
      </c>
    </row>
    <row r="565" spans="5:6" s="171" customFormat="1" ht="14.25">
      <c r="E565" s="220" t="s">
        <v>868</v>
      </c>
      <c r="F565" s="220">
        <v>35</v>
      </c>
    </row>
    <row r="566" spans="5:6" s="171" customFormat="1" ht="14.25">
      <c r="E566" s="220" t="s">
        <v>869</v>
      </c>
      <c r="F566" s="220">
        <v>1292</v>
      </c>
    </row>
    <row r="567" spans="5:6" s="171" customFormat="1" ht="14.25">
      <c r="E567" s="220" t="s">
        <v>870</v>
      </c>
      <c r="F567" s="220">
        <v>1292</v>
      </c>
    </row>
    <row r="568" spans="5:6" s="171" customFormat="1" ht="14.25">
      <c r="E568" s="220" t="s">
        <v>871</v>
      </c>
      <c r="F568" s="220">
        <v>145</v>
      </c>
    </row>
    <row r="569" spans="5:6" s="171" customFormat="1" ht="14.25">
      <c r="E569" s="220" t="s">
        <v>872</v>
      </c>
      <c r="F569" s="220">
        <v>442</v>
      </c>
    </row>
    <row r="570" spans="5:6" s="171" customFormat="1" ht="14.25">
      <c r="E570" s="220" t="s">
        <v>873</v>
      </c>
      <c r="F570" s="220">
        <v>2550</v>
      </c>
    </row>
    <row r="571" spans="5:6" s="171" customFormat="1" ht="14.25">
      <c r="E571" s="220" t="s">
        <v>874</v>
      </c>
      <c r="F571" s="220">
        <v>485</v>
      </c>
    </row>
    <row r="572" spans="5:6" s="171" customFormat="1" ht="14.25">
      <c r="E572" s="220" t="s">
        <v>875</v>
      </c>
      <c r="F572" s="220">
        <v>9485</v>
      </c>
    </row>
    <row r="573" spans="5:6" s="171" customFormat="1" ht="14.25">
      <c r="E573" s="220" t="s">
        <v>876</v>
      </c>
      <c r="F573" s="220">
        <v>852</v>
      </c>
    </row>
    <row r="574" spans="5:6" s="171" customFormat="1" ht="14.25">
      <c r="E574" s="220" t="s">
        <v>877</v>
      </c>
      <c r="F574" s="220">
        <v>755</v>
      </c>
    </row>
    <row r="575" spans="5:6" s="171" customFormat="1" ht="14.25">
      <c r="E575" s="220" t="s">
        <v>878</v>
      </c>
      <c r="F575" s="220">
        <v>9755</v>
      </c>
    </row>
    <row r="576" spans="5:6" s="171" customFormat="1" ht="14.25">
      <c r="E576" s="220" t="s">
        <v>879</v>
      </c>
      <c r="F576" s="220">
        <v>1219</v>
      </c>
    </row>
    <row r="577" spans="5:6" s="171" customFormat="1" ht="14.25">
      <c r="E577" s="220" t="s">
        <v>880</v>
      </c>
      <c r="F577" s="220">
        <v>457</v>
      </c>
    </row>
    <row r="578" spans="5:6" s="171" customFormat="1" ht="14.25">
      <c r="E578" s="220" t="s">
        <v>881</v>
      </c>
      <c r="F578" s="220">
        <v>9457</v>
      </c>
    </row>
    <row r="579" spans="5:6" s="171" customFormat="1" ht="14.25">
      <c r="E579" s="220" t="s">
        <v>882</v>
      </c>
      <c r="F579" s="220">
        <v>370</v>
      </c>
    </row>
    <row r="580" spans="5:6" s="171" customFormat="1" ht="14.25">
      <c r="E580" s="220" t="s">
        <v>883</v>
      </c>
      <c r="F580" s="220">
        <v>706</v>
      </c>
    </row>
    <row r="581" spans="5:6" s="171" customFormat="1" ht="14.25">
      <c r="E581" s="220" t="s">
        <v>884</v>
      </c>
      <c r="F581" s="220">
        <v>1043</v>
      </c>
    </row>
    <row r="582" spans="5:6" s="171" customFormat="1" ht="14.25">
      <c r="E582" s="220" t="s">
        <v>885</v>
      </c>
      <c r="F582" s="220">
        <v>1204</v>
      </c>
    </row>
    <row r="583" spans="5:6" s="171" customFormat="1" ht="14.25">
      <c r="E583" s="220" t="s">
        <v>886</v>
      </c>
      <c r="F583" s="220">
        <v>736</v>
      </c>
    </row>
    <row r="584" spans="5:6" s="171" customFormat="1" ht="14.25">
      <c r="E584" s="220" t="s">
        <v>887</v>
      </c>
      <c r="F584" s="220">
        <v>262</v>
      </c>
    </row>
    <row r="585" spans="5:6" s="171" customFormat="1" ht="14.25">
      <c r="E585" s="220" t="s">
        <v>888</v>
      </c>
      <c r="F585" s="220">
        <v>92</v>
      </c>
    </row>
    <row r="586" spans="5:6" s="171" customFormat="1" ht="14.25">
      <c r="E586" s="220" t="s">
        <v>889</v>
      </c>
      <c r="F586" s="220">
        <v>1206</v>
      </c>
    </row>
    <row r="587" spans="5:6" s="171" customFormat="1" ht="14.25">
      <c r="E587" s="220" t="s">
        <v>890</v>
      </c>
      <c r="F587" s="220">
        <v>3613</v>
      </c>
    </row>
    <row r="588" spans="5:6" s="171" customFormat="1" ht="14.25">
      <c r="E588" s="220" t="s">
        <v>891</v>
      </c>
      <c r="F588" s="220">
        <v>393</v>
      </c>
    </row>
    <row r="589" spans="5:6" s="171" customFormat="1" ht="14.25">
      <c r="E589" s="220" t="s">
        <v>892</v>
      </c>
      <c r="F589" s="220">
        <v>1829</v>
      </c>
    </row>
    <row r="590" spans="5:6" s="171" customFormat="1" ht="14.25">
      <c r="E590" s="220" t="s">
        <v>893</v>
      </c>
      <c r="F590" s="220">
        <v>627</v>
      </c>
    </row>
    <row r="591" spans="5:6" s="171" customFormat="1" ht="14.25">
      <c r="E591" s="220" t="s">
        <v>894</v>
      </c>
      <c r="F591" s="220">
        <v>3606</v>
      </c>
    </row>
    <row r="592" spans="5:6" s="171" customFormat="1" ht="14.25">
      <c r="E592" s="220" t="s">
        <v>895</v>
      </c>
      <c r="F592" s="220">
        <v>346</v>
      </c>
    </row>
    <row r="593" spans="5:6" s="171" customFormat="1" ht="14.25">
      <c r="E593" s="220" t="s">
        <v>896</v>
      </c>
      <c r="F593" s="220">
        <v>1855</v>
      </c>
    </row>
    <row r="594" spans="5:6" s="171" customFormat="1" ht="14.25">
      <c r="E594" s="220" t="s">
        <v>897</v>
      </c>
      <c r="F594" s="220">
        <v>369</v>
      </c>
    </row>
    <row r="595" spans="5:6" s="171" customFormat="1" ht="14.25">
      <c r="E595" s="220" t="s">
        <v>898</v>
      </c>
      <c r="F595" s="220">
        <v>745</v>
      </c>
    </row>
    <row r="596" spans="5:6" s="171" customFormat="1" ht="14.25">
      <c r="E596" s="220" t="s">
        <v>899</v>
      </c>
      <c r="F596" s="220">
        <v>1072</v>
      </c>
    </row>
    <row r="597" spans="5:6" s="171" customFormat="1" ht="14.25">
      <c r="E597" s="220" t="s">
        <v>900</v>
      </c>
      <c r="F597" s="220">
        <v>225</v>
      </c>
    </row>
    <row r="598" spans="5:6" s="171" customFormat="1" ht="14.25">
      <c r="E598" s="220" t="s">
        <v>901</v>
      </c>
      <c r="F598" s="220">
        <v>239</v>
      </c>
    </row>
    <row r="599" spans="5:6" s="171" customFormat="1" ht="14.25">
      <c r="E599" s="220" t="s">
        <v>902</v>
      </c>
      <c r="F599" s="220">
        <v>734</v>
      </c>
    </row>
    <row r="600" spans="5:6" s="171" customFormat="1" ht="14.25">
      <c r="E600" s="220" t="s">
        <v>903</v>
      </c>
      <c r="F600" s="220">
        <v>166</v>
      </c>
    </row>
    <row r="601" spans="5:6" s="171" customFormat="1" ht="14.25">
      <c r="E601" s="220" t="s">
        <v>904</v>
      </c>
      <c r="F601" s="220">
        <v>1274</v>
      </c>
    </row>
    <row r="602" spans="5:6" s="171" customFormat="1" ht="14.25">
      <c r="E602" s="220" t="s">
        <v>905</v>
      </c>
      <c r="F602" s="220">
        <v>311</v>
      </c>
    </row>
    <row r="603" spans="5:6" s="171" customFormat="1" ht="14.25">
      <c r="E603" s="220" t="s">
        <v>906</v>
      </c>
      <c r="F603" s="220">
        <v>144</v>
      </c>
    </row>
    <row r="604" spans="5:6" s="171" customFormat="1" ht="14.25">
      <c r="E604" s="220" t="s">
        <v>907</v>
      </c>
      <c r="F604" s="220">
        <v>72</v>
      </c>
    </row>
    <row r="605" spans="5:6" s="171" customFormat="1" ht="14.25">
      <c r="E605" s="220" t="s">
        <v>908</v>
      </c>
      <c r="F605" s="220">
        <v>976</v>
      </c>
    </row>
    <row r="606" spans="5:6" s="171" customFormat="1" ht="14.25">
      <c r="E606" s="220" t="s">
        <v>909</v>
      </c>
      <c r="F606" s="220">
        <v>976</v>
      </c>
    </row>
    <row r="607" spans="5:6" s="171" customFormat="1" ht="14.25">
      <c r="E607" s="220" t="s">
        <v>910</v>
      </c>
      <c r="F607" s="220">
        <v>262</v>
      </c>
    </row>
    <row r="608" spans="5:6" s="171" customFormat="1" ht="14.25">
      <c r="E608" s="220" t="s">
        <v>911</v>
      </c>
      <c r="F608" s="220">
        <v>836</v>
      </c>
    </row>
    <row r="609" spans="5:6" s="171" customFormat="1" ht="14.25">
      <c r="E609" s="220" t="s">
        <v>912</v>
      </c>
      <c r="F609" s="220">
        <v>549</v>
      </c>
    </row>
    <row r="610" spans="5:6" s="171" customFormat="1" ht="14.25">
      <c r="E610" s="220" t="s">
        <v>913</v>
      </c>
      <c r="F610" s="220">
        <v>1103</v>
      </c>
    </row>
    <row r="611" spans="5:6" s="171" customFormat="1" ht="14.25">
      <c r="E611" s="220" t="s">
        <v>914</v>
      </c>
      <c r="F611" s="220">
        <v>862</v>
      </c>
    </row>
    <row r="612" spans="5:6" s="171" customFormat="1" ht="14.25">
      <c r="E612" s="220" t="s">
        <v>915</v>
      </c>
      <c r="F612" s="220">
        <v>218</v>
      </c>
    </row>
    <row r="613" spans="5:6" s="171" customFormat="1" ht="14.25">
      <c r="E613" s="220" t="s">
        <v>916</v>
      </c>
      <c r="F613" s="220">
        <v>229</v>
      </c>
    </row>
    <row r="614" spans="5:6" s="171" customFormat="1" ht="14.25">
      <c r="E614" s="220" t="s">
        <v>917</v>
      </c>
      <c r="F614" s="220">
        <v>863</v>
      </c>
    </row>
    <row r="615" spans="5:6" s="171" customFormat="1" ht="14.25">
      <c r="E615" s="220" t="s">
        <v>918</v>
      </c>
      <c r="F615" s="220">
        <v>541</v>
      </c>
    </row>
    <row r="616" spans="5:6" s="171" customFormat="1" ht="14.25">
      <c r="E616" s="220" t="s">
        <v>919</v>
      </c>
      <c r="F616" s="220">
        <v>9961</v>
      </c>
    </row>
    <row r="617" spans="5:6" s="171" customFormat="1" ht="14.25">
      <c r="E617" s="220" t="s">
        <v>920</v>
      </c>
      <c r="F617" s="220">
        <v>842</v>
      </c>
    </row>
    <row r="618" spans="5:6" s="171" customFormat="1" ht="14.25">
      <c r="E618" s="220" t="s">
        <v>921</v>
      </c>
      <c r="F618" s="220">
        <v>463</v>
      </c>
    </row>
    <row r="619" spans="5:6" s="171" customFormat="1" ht="14.25">
      <c r="E619" s="220" t="s">
        <v>922</v>
      </c>
      <c r="F619" s="220">
        <v>39</v>
      </c>
    </row>
    <row r="620" spans="5:6" s="171" customFormat="1" ht="14.25">
      <c r="E620" s="220" t="s">
        <v>923</v>
      </c>
      <c r="F620" s="220">
        <v>1129</v>
      </c>
    </row>
    <row r="621" spans="5:6" s="171" customFormat="1" ht="14.25">
      <c r="E621" s="220" t="s">
        <v>924</v>
      </c>
      <c r="F621" s="220">
        <v>1219</v>
      </c>
    </row>
    <row r="622" spans="5:6" s="171" customFormat="1" ht="14.25">
      <c r="E622" s="220" t="s">
        <v>925</v>
      </c>
      <c r="F622" s="220">
        <v>1873</v>
      </c>
    </row>
    <row r="623" spans="5:6" s="171" customFormat="1" ht="14.25">
      <c r="E623" s="220" t="s">
        <v>926</v>
      </c>
      <c r="F623" s="220">
        <v>487</v>
      </c>
    </row>
    <row r="624" spans="5:6" s="171" customFormat="1" ht="14.25">
      <c r="E624" s="220" t="s">
        <v>927</v>
      </c>
      <c r="F624" s="220">
        <v>4022</v>
      </c>
    </row>
    <row r="625" spans="5:6" s="171" customFormat="1" ht="14.25">
      <c r="E625" s="220" t="s">
        <v>928</v>
      </c>
      <c r="F625" s="220">
        <v>305</v>
      </c>
    </row>
    <row r="626" spans="5:6" s="171" customFormat="1" ht="14.25">
      <c r="E626" s="220" t="s">
        <v>929</v>
      </c>
      <c r="F626" s="220">
        <v>574</v>
      </c>
    </row>
    <row r="627" spans="5:6" s="171" customFormat="1" ht="14.25">
      <c r="E627" s="220" t="s">
        <v>930</v>
      </c>
      <c r="F627" s="220">
        <v>628</v>
      </c>
    </row>
    <row r="628" spans="5:6" s="171" customFormat="1" ht="14.25">
      <c r="E628" s="220" t="s">
        <v>931</v>
      </c>
      <c r="F628" s="220">
        <v>340</v>
      </c>
    </row>
    <row r="629" spans="5:6" s="171" customFormat="1" ht="14.25">
      <c r="E629" s="220" t="s">
        <v>932</v>
      </c>
      <c r="F629" s="220">
        <v>340</v>
      </c>
    </row>
    <row r="630" spans="5:6" s="171" customFormat="1" ht="14.25">
      <c r="E630" s="220" t="s">
        <v>933</v>
      </c>
      <c r="F630" s="220">
        <v>1206</v>
      </c>
    </row>
    <row r="631" spans="5:6" s="171" customFormat="1" ht="14.25">
      <c r="E631" s="220" t="s">
        <v>933</v>
      </c>
      <c r="F631" s="220">
        <v>340</v>
      </c>
    </row>
    <row r="632" spans="5:6" s="171" customFormat="1" ht="14.25">
      <c r="E632" s="220" t="s">
        <v>934</v>
      </c>
      <c r="F632" s="220">
        <v>9494</v>
      </c>
    </row>
    <row r="633" spans="5:6" s="171" customFormat="1" ht="14.25">
      <c r="E633" s="220" t="s">
        <v>935</v>
      </c>
      <c r="F633" s="220">
        <v>494</v>
      </c>
    </row>
    <row r="634" spans="5:6" s="171" customFormat="1" ht="14.25">
      <c r="E634" s="220" t="s">
        <v>936</v>
      </c>
      <c r="F634" s="220">
        <v>146</v>
      </c>
    </row>
    <row r="635" spans="5:6" s="171" customFormat="1" ht="14.25">
      <c r="E635" s="220" t="s">
        <v>937</v>
      </c>
      <c r="F635" s="220">
        <v>489</v>
      </c>
    </row>
    <row r="636" spans="5:6" s="171" customFormat="1" ht="14.25">
      <c r="E636" s="220" t="s">
        <v>938</v>
      </c>
      <c r="F636" s="220">
        <v>489</v>
      </c>
    </row>
    <row r="637" spans="5:6" s="171" customFormat="1" ht="14.25">
      <c r="E637" s="220" t="s">
        <v>939</v>
      </c>
      <c r="F637" s="220">
        <v>849</v>
      </c>
    </row>
    <row r="638" spans="5:6" s="171" customFormat="1" ht="14.25">
      <c r="E638" s="220" t="s">
        <v>940</v>
      </c>
      <c r="F638" s="220">
        <v>9849</v>
      </c>
    </row>
    <row r="639" spans="5:6" s="171" customFormat="1" ht="14.25">
      <c r="E639" s="220" t="s">
        <v>941</v>
      </c>
      <c r="F639" s="220">
        <v>407</v>
      </c>
    </row>
    <row r="640" spans="5:6" s="171" customFormat="1" ht="14.25">
      <c r="E640" s="220" t="s">
        <v>942</v>
      </c>
      <c r="F640" s="220">
        <v>62</v>
      </c>
    </row>
    <row r="641" spans="5:6" s="171" customFormat="1" ht="14.25">
      <c r="E641" s="220" t="s">
        <v>943</v>
      </c>
      <c r="F641" s="220">
        <v>79</v>
      </c>
    </row>
    <row r="642" spans="5:6" s="171" customFormat="1" ht="14.25">
      <c r="E642" s="220" t="s">
        <v>944</v>
      </c>
      <c r="F642" s="220">
        <v>1067</v>
      </c>
    </row>
    <row r="643" spans="5:6" s="171" customFormat="1" ht="14.25">
      <c r="E643" s="220" t="s">
        <v>945</v>
      </c>
      <c r="F643" s="220">
        <v>3747</v>
      </c>
    </row>
    <row r="644" spans="5:6" s="171" customFormat="1" ht="14.25">
      <c r="E644" s="220" t="s">
        <v>946</v>
      </c>
      <c r="F644" s="220">
        <v>738</v>
      </c>
    </row>
    <row r="645" spans="5:6" s="171" customFormat="1" ht="14.25">
      <c r="E645" s="220" t="s">
        <v>947</v>
      </c>
      <c r="F645" s="220">
        <v>336</v>
      </c>
    </row>
    <row r="646" spans="5:6" s="171" customFormat="1" ht="14.25">
      <c r="E646" s="220" t="s">
        <v>948</v>
      </c>
      <c r="F646" s="220">
        <v>475</v>
      </c>
    </row>
    <row r="647" spans="5:6" s="171" customFormat="1" ht="14.25">
      <c r="E647" s="220" t="s">
        <v>949</v>
      </c>
      <c r="F647" s="220">
        <v>492</v>
      </c>
    </row>
    <row r="648" spans="5:6" s="171" customFormat="1" ht="14.25">
      <c r="E648" s="220" t="s">
        <v>950</v>
      </c>
      <c r="F648" s="220">
        <v>2200</v>
      </c>
    </row>
    <row r="649" spans="5:6" s="171" customFormat="1" ht="14.25">
      <c r="E649" s="220" t="s">
        <v>951</v>
      </c>
      <c r="F649" s="220">
        <v>2201</v>
      </c>
    </row>
    <row r="650" spans="5:6" s="171" customFormat="1" ht="14.25">
      <c r="E650" s="220" t="s">
        <v>952</v>
      </c>
      <c r="F650" s="220">
        <v>490</v>
      </c>
    </row>
    <row r="651" spans="5:6" s="171" customFormat="1" ht="14.25">
      <c r="E651" s="220" t="s">
        <v>953</v>
      </c>
      <c r="F651" s="220">
        <v>490</v>
      </c>
    </row>
    <row r="652" spans="5:6" s="171" customFormat="1" ht="14.25">
      <c r="E652" s="220" t="s">
        <v>954</v>
      </c>
      <c r="F652" s="220">
        <v>492</v>
      </c>
    </row>
    <row r="653" spans="5:6" s="171" customFormat="1" ht="14.25">
      <c r="E653" s="220" t="s">
        <v>955</v>
      </c>
      <c r="F653" s="220">
        <v>9492</v>
      </c>
    </row>
    <row r="654" spans="5:6" s="171" customFormat="1" ht="14.25">
      <c r="E654" s="220" t="s">
        <v>956</v>
      </c>
      <c r="F654" s="220">
        <v>2063</v>
      </c>
    </row>
    <row r="655" spans="5:6" s="171" customFormat="1" ht="14.25">
      <c r="E655" s="220" t="s">
        <v>957</v>
      </c>
      <c r="F655" s="220">
        <v>300</v>
      </c>
    </row>
    <row r="656" spans="5:6" s="171" customFormat="1" ht="14.25">
      <c r="E656" s="220" t="s">
        <v>958</v>
      </c>
      <c r="F656" s="220">
        <v>300</v>
      </c>
    </row>
    <row r="657" spans="5:6" s="171" customFormat="1" ht="14.25">
      <c r="E657" s="220" t="s">
        <v>959</v>
      </c>
      <c r="F657" s="220">
        <v>431</v>
      </c>
    </row>
    <row r="658" spans="5:6" s="171" customFormat="1" ht="14.25">
      <c r="E658" s="220" t="s">
        <v>960</v>
      </c>
      <c r="F658" s="220">
        <v>9431</v>
      </c>
    </row>
    <row r="659" spans="5:6" s="171" customFormat="1" ht="14.25">
      <c r="E659" s="220" t="s">
        <v>961</v>
      </c>
      <c r="F659" s="220">
        <v>1317</v>
      </c>
    </row>
    <row r="660" spans="5:6" s="171" customFormat="1" ht="14.25">
      <c r="E660" s="220" t="s">
        <v>962</v>
      </c>
      <c r="F660" s="220">
        <v>303</v>
      </c>
    </row>
    <row r="661" spans="5:6" s="171" customFormat="1" ht="14.25">
      <c r="E661" s="220" t="s">
        <v>963</v>
      </c>
      <c r="F661" s="220">
        <v>302</v>
      </c>
    </row>
    <row r="662" spans="5:6" s="171" customFormat="1" ht="14.25">
      <c r="E662" s="220" t="s">
        <v>964</v>
      </c>
      <c r="F662" s="220">
        <v>1241</v>
      </c>
    </row>
    <row r="663" spans="5:6" s="171" customFormat="1" ht="14.25">
      <c r="E663" s="220" t="s">
        <v>965</v>
      </c>
      <c r="F663" s="220">
        <v>9349</v>
      </c>
    </row>
    <row r="664" spans="5:6" s="171" customFormat="1" ht="14.25">
      <c r="E664" s="220" t="s">
        <v>966</v>
      </c>
      <c r="F664" s="220">
        <v>702</v>
      </c>
    </row>
    <row r="665" spans="5:6" s="171" customFormat="1" ht="14.25">
      <c r="E665" s="220" t="s">
        <v>967</v>
      </c>
      <c r="F665" s="220">
        <v>675</v>
      </c>
    </row>
    <row r="666" spans="5:6" s="171" customFormat="1" ht="14.25">
      <c r="E666" s="220" t="s">
        <v>968</v>
      </c>
      <c r="F666" s="220">
        <v>356</v>
      </c>
    </row>
    <row r="667" spans="5:6" s="171" customFormat="1" ht="14.25">
      <c r="E667" s="220" t="s">
        <v>969</v>
      </c>
      <c r="F667" s="220">
        <v>191</v>
      </c>
    </row>
    <row r="668" spans="5:6" s="171" customFormat="1" ht="14.25">
      <c r="E668" s="220" t="s">
        <v>970</v>
      </c>
      <c r="F668" s="220">
        <v>1169</v>
      </c>
    </row>
    <row r="669" spans="5:6" s="171" customFormat="1" ht="14.25">
      <c r="E669" s="220" t="s">
        <v>971</v>
      </c>
      <c r="F669" s="220">
        <v>9700</v>
      </c>
    </row>
    <row r="670" spans="5:6" s="171" customFormat="1" ht="14.25">
      <c r="E670" s="220" t="s">
        <v>972</v>
      </c>
      <c r="F670" s="220">
        <v>726</v>
      </c>
    </row>
    <row r="671" spans="5:6" s="171" customFormat="1" ht="14.25">
      <c r="E671" s="220" t="s">
        <v>973</v>
      </c>
      <c r="F671" s="220">
        <v>1322</v>
      </c>
    </row>
    <row r="672" spans="5:6" s="171" customFormat="1" ht="14.25">
      <c r="E672" s="220" t="s">
        <v>974</v>
      </c>
      <c r="F672" s="220">
        <v>1169</v>
      </c>
    </row>
    <row r="673" spans="5:6" s="171" customFormat="1" ht="14.25">
      <c r="E673" s="220" t="s">
        <v>975</v>
      </c>
      <c r="F673" s="220">
        <v>956</v>
      </c>
    </row>
    <row r="674" spans="5:6" s="171" customFormat="1" ht="14.25">
      <c r="E674" s="220" t="s">
        <v>976</v>
      </c>
      <c r="F674" s="220">
        <v>1186</v>
      </c>
    </row>
    <row r="675" spans="5:6" s="171" customFormat="1" ht="14.25">
      <c r="E675" s="220" t="s">
        <v>977</v>
      </c>
      <c r="F675" s="220">
        <v>250</v>
      </c>
    </row>
    <row r="676" spans="5:6" s="171" customFormat="1" ht="14.25">
      <c r="E676" s="220" t="s">
        <v>978</v>
      </c>
      <c r="F676" s="220">
        <v>307</v>
      </c>
    </row>
    <row r="677" spans="5:6" s="171" customFormat="1" ht="14.25">
      <c r="E677" s="220" t="s">
        <v>979</v>
      </c>
      <c r="F677" s="220">
        <v>956</v>
      </c>
    </row>
    <row r="678" spans="5:6" s="171" customFormat="1" ht="14.25">
      <c r="E678" s="220" t="s">
        <v>980</v>
      </c>
      <c r="F678" s="220">
        <v>434</v>
      </c>
    </row>
    <row r="679" spans="5:6" s="171" customFormat="1" ht="14.25">
      <c r="E679" s="220" t="s">
        <v>981</v>
      </c>
      <c r="F679" s="220">
        <v>684</v>
      </c>
    </row>
    <row r="680" spans="5:6" s="171" customFormat="1" ht="14.25">
      <c r="E680" s="220" t="s">
        <v>982</v>
      </c>
      <c r="F680" s="220">
        <v>1208</v>
      </c>
    </row>
    <row r="681" spans="5:6" s="171" customFormat="1" ht="14.25">
      <c r="E681" s="220" t="s">
        <v>983</v>
      </c>
      <c r="F681" s="220">
        <v>377</v>
      </c>
    </row>
    <row r="682" spans="5:6" s="171" customFormat="1" ht="14.25">
      <c r="E682" s="220" t="s">
        <v>984</v>
      </c>
      <c r="F682" s="220">
        <v>677</v>
      </c>
    </row>
    <row r="683" spans="5:6" s="171" customFormat="1" ht="14.25">
      <c r="E683" s="220" t="s">
        <v>985</v>
      </c>
      <c r="F683" s="220">
        <v>423</v>
      </c>
    </row>
    <row r="684" spans="5:6" s="171" customFormat="1" ht="14.25">
      <c r="E684" s="220" t="s">
        <v>986</v>
      </c>
      <c r="F684" s="220">
        <v>3769</v>
      </c>
    </row>
    <row r="685" spans="5:6" s="171" customFormat="1" ht="14.25">
      <c r="E685" s="220" t="s">
        <v>987</v>
      </c>
      <c r="F685" s="220">
        <v>9769</v>
      </c>
    </row>
    <row r="686" spans="5:6" s="171" customFormat="1" ht="14.25">
      <c r="E686" s="220" t="s">
        <v>988</v>
      </c>
      <c r="F686" s="220">
        <v>3603</v>
      </c>
    </row>
    <row r="687" spans="5:6" s="171" customFormat="1" ht="14.25">
      <c r="E687" s="220" t="s">
        <v>989</v>
      </c>
      <c r="F687" s="220">
        <v>9603</v>
      </c>
    </row>
    <row r="688" spans="5:6" s="171" customFormat="1" ht="14.25">
      <c r="E688" s="220" t="s">
        <v>990</v>
      </c>
      <c r="F688" s="220">
        <v>1462</v>
      </c>
    </row>
    <row r="689" spans="5:6" s="171" customFormat="1" ht="14.25">
      <c r="E689" s="220" t="s">
        <v>991</v>
      </c>
      <c r="F689" s="220">
        <v>1261</v>
      </c>
    </row>
    <row r="690" spans="5:6" s="171" customFormat="1" ht="14.25">
      <c r="E690" s="220" t="s">
        <v>992</v>
      </c>
      <c r="F690" s="220">
        <v>464</v>
      </c>
    </row>
    <row r="691" spans="5:6" s="171" customFormat="1" ht="14.25">
      <c r="E691" s="220" t="s">
        <v>993</v>
      </c>
      <c r="F691" s="220">
        <v>1249</v>
      </c>
    </row>
    <row r="692" spans="5:6" s="171" customFormat="1" ht="14.25">
      <c r="E692" s="220" t="s">
        <v>994</v>
      </c>
      <c r="F692" s="220">
        <v>1992</v>
      </c>
    </row>
    <row r="693" spans="5:6" s="171" customFormat="1" ht="14.25">
      <c r="E693" s="220" t="s">
        <v>995</v>
      </c>
      <c r="F693" s="220">
        <v>1801</v>
      </c>
    </row>
    <row r="694" spans="5:6" s="171" customFormat="1" ht="14.25">
      <c r="E694" s="220" t="s">
        <v>996</v>
      </c>
      <c r="F694" s="220">
        <v>6400</v>
      </c>
    </row>
    <row r="695" spans="5:6" s="171" customFormat="1" ht="14.25">
      <c r="E695" s="220" t="s">
        <v>997</v>
      </c>
      <c r="F695" s="220">
        <v>1203</v>
      </c>
    </row>
    <row r="696" spans="5:6" s="171" customFormat="1" ht="14.25">
      <c r="E696" s="220" t="s">
        <v>998</v>
      </c>
      <c r="F696" s="220">
        <v>3639</v>
      </c>
    </row>
    <row r="697" spans="5:6" s="171" customFormat="1" ht="14.25">
      <c r="E697" s="220" t="s">
        <v>999</v>
      </c>
      <c r="F697" s="220">
        <v>1133</v>
      </c>
    </row>
    <row r="698" spans="5:6" s="171" customFormat="1" ht="14.25">
      <c r="E698" s="220" t="s">
        <v>1000</v>
      </c>
      <c r="F698" s="220">
        <v>2742</v>
      </c>
    </row>
    <row r="699" spans="5:6" s="171" customFormat="1" ht="14.25">
      <c r="E699" s="220" t="s">
        <v>1001</v>
      </c>
      <c r="F699" s="220">
        <v>2742</v>
      </c>
    </row>
    <row r="700" spans="5:6" s="171" customFormat="1" ht="14.25">
      <c r="E700" s="220" t="s">
        <v>1002</v>
      </c>
      <c r="F700" s="220">
        <v>815</v>
      </c>
    </row>
    <row r="701" spans="5:6" s="171" customFormat="1" ht="14.25">
      <c r="E701" s="220" t="s">
        <v>1003</v>
      </c>
      <c r="F701" s="220">
        <v>44</v>
      </c>
    </row>
    <row r="702" spans="5:6" s="171" customFormat="1" ht="14.25">
      <c r="E702" s="220" t="s">
        <v>1004</v>
      </c>
      <c r="F702" s="220">
        <v>584</v>
      </c>
    </row>
    <row r="703" spans="5:6" s="171" customFormat="1" ht="14.25">
      <c r="E703" s="220" t="s">
        <v>1005</v>
      </c>
      <c r="F703" s="220">
        <v>788</v>
      </c>
    </row>
    <row r="704" spans="5:6" s="171" customFormat="1" ht="14.25">
      <c r="E704" s="220" t="s">
        <v>1006</v>
      </c>
      <c r="F704" s="220">
        <v>9300</v>
      </c>
    </row>
    <row r="705" spans="5:6" s="171" customFormat="1" ht="14.25">
      <c r="E705" s="220" t="s">
        <v>1007</v>
      </c>
      <c r="F705" s="220">
        <v>799</v>
      </c>
    </row>
    <row r="706" spans="5:6" s="171" customFormat="1" ht="14.25">
      <c r="E706" s="220" t="s">
        <v>1008</v>
      </c>
      <c r="F706" s="220">
        <v>1290</v>
      </c>
    </row>
    <row r="707" spans="5:6" s="171" customFormat="1" ht="14.25">
      <c r="E707" s="220" t="s">
        <v>1009</v>
      </c>
      <c r="F707" s="220">
        <v>1065</v>
      </c>
    </row>
    <row r="708" spans="5:6" s="171" customFormat="1" ht="14.25">
      <c r="E708" s="220" t="s">
        <v>1010</v>
      </c>
      <c r="F708" s="220">
        <v>816</v>
      </c>
    </row>
    <row r="709" spans="5:6" s="171" customFormat="1" ht="14.25">
      <c r="E709" s="220" t="s">
        <v>1011</v>
      </c>
      <c r="F709" s="220">
        <v>2064</v>
      </c>
    </row>
    <row r="710" spans="5:6" s="171" customFormat="1" ht="14.25">
      <c r="E710" s="220" t="s">
        <v>1012</v>
      </c>
      <c r="F710" s="220">
        <v>975</v>
      </c>
    </row>
    <row r="711" spans="5:6" s="171" customFormat="1" ht="14.25">
      <c r="E711" s="220" t="s">
        <v>1013</v>
      </c>
      <c r="F711" s="220">
        <v>9975</v>
      </c>
    </row>
    <row r="712" spans="5:6" s="171" customFormat="1" ht="14.25">
      <c r="E712" s="220" t="s">
        <v>1014</v>
      </c>
      <c r="F712" s="220">
        <v>818</v>
      </c>
    </row>
    <row r="713" spans="5:6" s="171" customFormat="1" ht="14.25">
      <c r="E713" s="220" t="s">
        <v>1015</v>
      </c>
      <c r="F713" s="220">
        <v>235</v>
      </c>
    </row>
    <row r="714" spans="5:6" s="171" customFormat="1" ht="14.25">
      <c r="E714" s="220" t="s">
        <v>1016</v>
      </c>
      <c r="F714" s="220">
        <v>1110</v>
      </c>
    </row>
    <row r="715" spans="5:6" s="171" customFormat="1" ht="14.25">
      <c r="E715" s="220" t="s">
        <v>1017</v>
      </c>
      <c r="F715" s="220">
        <v>9982</v>
      </c>
    </row>
    <row r="716" spans="5:6" s="171" customFormat="1" ht="14.25">
      <c r="E716" s="220" t="s">
        <v>1018</v>
      </c>
      <c r="F716" s="220">
        <v>977</v>
      </c>
    </row>
    <row r="717" spans="5:6" s="171" customFormat="1" ht="14.25">
      <c r="E717" s="220" t="s">
        <v>1019</v>
      </c>
      <c r="F717" s="220">
        <v>717</v>
      </c>
    </row>
    <row r="718" spans="5:6" s="171" customFormat="1" ht="14.25">
      <c r="E718" s="220" t="s">
        <v>1020</v>
      </c>
      <c r="F718" s="220">
        <v>3764</v>
      </c>
    </row>
    <row r="719" spans="5:6" s="171" customFormat="1" ht="14.25">
      <c r="E719" s="220" t="s">
        <v>1021</v>
      </c>
      <c r="F719" s="220">
        <v>948</v>
      </c>
    </row>
    <row r="720" spans="5:6" s="171" customFormat="1" ht="14.25">
      <c r="E720" s="220" t="s">
        <v>1022</v>
      </c>
      <c r="F720" s="220">
        <v>205</v>
      </c>
    </row>
    <row r="721" spans="5:6" s="171" customFormat="1" ht="14.25">
      <c r="E721" s="220" t="s">
        <v>1023</v>
      </c>
      <c r="F721" s="220">
        <v>4026</v>
      </c>
    </row>
    <row r="722" spans="5:6" s="171" customFormat="1" ht="14.25">
      <c r="E722" s="220" t="s">
        <v>1024</v>
      </c>
      <c r="F722" s="220">
        <v>618</v>
      </c>
    </row>
    <row r="723" spans="5:6" s="171" customFormat="1" ht="14.25">
      <c r="E723" s="220" t="s">
        <v>1025</v>
      </c>
      <c r="F723" s="220">
        <v>4026</v>
      </c>
    </row>
    <row r="724" spans="5:6" s="171" customFormat="1" ht="14.25">
      <c r="E724" s="220" t="s">
        <v>1026</v>
      </c>
      <c r="F724" s="220">
        <v>6500</v>
      </c>
    </row>
    <row r="725" spans="5:6" s="171" customFormat="1" ht="14.25">
      <c r="E725" s="220" t="s">
        <v>1027</v>
      </c>
      <c r="F725" s="220">
        <v>986</v>
      </c>
    </row>
    <row r="726" spans="5:6" s="171" customFormat="1" ht="14.25">
      <c r="E726" s="220" t="s">
        <v>1028</v>
      </c>
      <c r="F726" s="220">
        <v>986</v>
      </c>
    </row>
    <row r="727" spans="5:6" s="171" customFormat="1" ht="14.25">
      <c r="E727" s="220" t="s">
        <v>1029</v>
      </c>
      <c r="F727" s="220">
        <v>948</v>
      </c>
    </row>
    <row r="728" spans="5:6" s="171" customFormat="1" ht="14.25">
      <c r="E728" s="220" t="s">
        <v>1030</v>
      </c>
      <c r="F728" s="220">
        <v>160</v>
      </c>
    </row>
    <row r="729" spans="5:6" s="171" customFormat="1" ht="14.25">
      <c r="E729" s="220" t="s">
        <v>1031</v>
      </c>
      <c r="F729" s="220">
        <v>6600</v>
      </c>
    </row>
    <row r="730" spans="5:6" s="171" customFormat="1" ht="14.25">
      <c r="E730" s="220" t="s">
        <v>1032</v>
      </c>
      <c r="F730" s="220">
        <v>1239</v>
      </c>
    </row>
    <row r="731" spans="5:6" s="171" customFormat="1" ht="14.25">
      <c r="E731" s="220" t="s">
        <v>1033</v>
      </c>
      <c r="F731" s="220">
        <v>253</v>
      </c>
    </row>
    <row r="732" spans="5:6" s="171" customFormat="1" ht="14.25">
      <c r="E732" s="220" t="s">
        <v>1034</v>
      </c>
      <c r="F732" s="220">
        <v>662</v>
      </c>
    </row>
    <row r="733" spans="5:6" s="171" customFormat="1" ht="14.25">
      <c r="E733" s="220" t="s">
        <v>1035</v>
      </c>
      <c r="F733" s="220">
        <v>1332</v>
      </c>
    </row>
    <row r="734" spans="5:6" s="171" customFormat="1" ht="14.25">
      <c r="E734" s="220" t="s">
        <v>1036</v>
      </c>
      <c r="F734" s="220">
        <v>1332</v>
      </c>
    </row>
    <row r="735" spans="5:6" s="171" customFormat="1" ht="14.25">
      <c r="E735" s="220" t="s">
        <v>1037</v>
      </c>
      <c r="F735" s="220">
        <v>115</v>
      </c>
    </row>
    <row r="736" spans="5:6" s="171" customFormat="1" ht="14.25">
      <c r="E736" s="220" t="s">
        <v>1038</v>
      </c>
      <c r="F736" s="220">
        <v>9995</v>
      </c>
    </row>
    <row r="737" spans="5:6" s="171" customFormat="1" ht="14.25">
      <c r="E737" s="220" t="s">
        <v>1039</v>
      </c>
      <c r="F737" s="220">
        <v>374</v>
      </c>
    </row>
    <row r="738" spans="5:6" s="171" customFormat="1" ht="14.25">
      <c r="E738" s="220" t="s">
        <v>1040</v>
      </c>
      <c r="F738" s="220">
        <v>1303</v>
      </c>
    </row>
    <row r="739" spans="5:6" s="171" customFormat="1" ht="14.25">
      <c r="E739" s="220" t="s">
        <v>1041</v>
      </c>
      <c r="F739" s="220">
        <v>1305</v>
      </c>
    </row>
    <row r="740" spans="5:6" s="171" customFormat="1" ht="14.25">
      <c r="E740" s="220" t="s">
        <v>1042</v>
      </c>
      <c r="F740" s="220">
        <v>496</v>
      </c>
    </row>
    <row r="741" spans="5:6" s="171" customFormat="1" ht="14.25">
      <c r="E741" s="220" t="s">
        <v>1043</v>
      </c>
      <c r="F741" s="220">
        <v>355</v>
      </c>
    </row>
    <row r="742" spans="5:6" s="171" customFormat="1" ht="14.25">
      <c r="E742" s="220" t="s">
        <v>1044</v>
      </c>
      <c r="F742" s="220">
        <v>1087</v>
      </c>
    </row>
    <row r="743" spans="5:6" s="171" customFormat="1" ht="14.25">
      <c r="E743" s="220" t="s">
        <v>1045</v>
      </c>
      <c r="F743" s="220">
        <v>1047</v>
      </c>
    </row>
    <row r="744" spans="5:6" s="171" customFormat="1" ht="14.25">
      <c r="E744" s="220" t="s">
        <v>1046</v>
      </c>
      <c r="F744" s="220">
        <v>219</v>
      </c>
    </row>
    <row r="745" spans="5:6" s="171" customFormat="1" ht="14.25">
      <c r="E745" s="220" t="s">
        <v>1047</v>
      </c>
      <c r="F745" s="220">
        <v>3643</v>
      </c>
    </row>
    <row r="746" spans="5:6" s="171" customFormat="1" ht="14.25">
      <c r="E746" s="220" t="s">
        <v>1048</v>
      </c>
      <c r="F746" s="220">
        <v>4000</v>
      </c>
    </row>
    <row r="747" spans="5:6" s="171" customFormat="1" ht="14.25">
      <c r="E747" s="220" t="s">
        <v>1049</v>
      </c>
      <c r="F747" s="220">
        <v>3999</v>
      </c>
    </row>
    <row r="748" spans="5:6" s="171" customFormat="1" ht="14.25">
      <c r="E748" s="220" t="s">
        <v>1050</v>
      </c>
      <c r="F748" s="220">
        <v>1272</v>
      </c>
    </row>
    <row r="749" spans="5:6" s="171" customFormat="1" ht="14.25">
      <c r="E749" s="220" t="s">
        <v>1051</v>
      </c>
      <c r="F749" s="220">
        <v>3573</v>
      </c>
    </row>
    <row r="750" spans="5:6" s="171" customFormat="1" ht="14.25">
      <c r="E750" s="220" t="s">
        <v>1052</v>
      </c>
      <c r="F750" s="220">
        <v>3573</v>
      </c>
    </row>
    <row r="751" spans="5:6" s="171" customFormat="1" ht="14.25">
      <c r="E751" s="220" t="s">
        <v>1053</v>
      </c>
      <c r="F751" s="220">
        <v>820</v>
      </c>
    </row>
    <row r="752" spans="5:6" s="171" customFormat="1" ht="14.25">
      <c r="E752" s="220" t="s">
        <v>1054</v>
      </c>
      <c r="F752" s="220">
        <v>993</v>
      </c>
    </row>
    <row r="753" spans="5:6" s="171" customFormat="1" ht="14.25">
      <c r="E753" s="220" t="s">
        <v>1055</v>
      </c>
      <c r="F753" s="220">
        <v>801</v>
      </c>
    </row>
    <row r="754" spans="5:6" s="171" customFormat="1" ht="14.25">
      <c r="E754" s="220" t="s">
        <v>1056</v>
      </c>
      <c r="F754" s="220">
        <v>343</v>
      </c>
    </row>
    <row r="755" spans="5:6" s="171" customFormat="1" ht="14.25">
      <c r="E755" s="220" t="s">
        <v>1057</v>
      </c>
      <c r="F755" s="220">
        <v>3646</v>
      </c>
    </row>
    <row r="756" spans="5:6" s="171" customFormat="1" ht="14.25">
      <c r="E756" s="220" t="s">
        <v>1058</v>
      </c>
      <c r="F756" s="220">
        <v>9912</v>
      </c>
    </row>
    <row r="757" spans="5:6" s="171" customFormat="1" ht="14.25">
      <c r="E757" s="220" t="s">
        <v>1059</v>
      </c>
      <c r="F757" s="220">
        <v>3609</v>
      </c>
    </row>
    <row r="758" spans="5:6" s="171" customFormat="1" ht="14.25">
      <c r="E758" s="220" t="s">
        <v>1060</v>
      </c>
      <c r="F758" s="220">
        <v>1815</v>
      </c>
    </row>
    <row r="759" spans="5:6" s="171" customFormat="1" ht="14.25">
      <c r="E759" s="220" t="s">
        <v>1061</v>
      </c>
      <c r="F759" s="220">
        <v>280</v>
      </c>
    </row>
    <row r="760" spans="5:6" s="171" customFormat="1" ht="14.25">
      <c r="E760" s="220" t="s">
        <v>1062</v>
      </c>
      <c r="F760" s="220">
        <v>1257</v>
      </c>
    </row>
    <row r="761" spans="5:6" s="171" customFormat="1" ht="14.25">
      <c r="E761" s="220" t="s">
        <v>1063</v>
      </c>
      <c r="F761" s="220">
        <v>4005</v>
      </c>
    </row>
    <row r="762" spans="5:6" s="171" customFormat="1" ht="14.25">
      <c r="E762" s="220" t="s">
        <v>1064</v>
      </c>
      <c r="F762" s="220">
        <v>363</v>
      </c>
    </row>
    <row r="763" spans="5:6" s="171" customFormat="1" ht="14.25">
      <c r="E763" s="220" t="s">
        <v>1065</v>
      </c>
      <c r="F763" s="220">
        <v>90</v>
      </c>
    </row>
    <row r="764" spans="5:6" s="171" customFormat="1" ht="14.25">
      <c r="E764" s="220" t="s">
        <v>1066</v>
      </c>
      <c r="F764" s="220">
        <v>1879</v>
      </c>
    </row>
    <row r="765" spans="5:6" s="171" customFormat="1" ht="14.25">
      <c r="E765" s="220" t="s">
        <v>1067</v>
      </c>
      <c r="F765" s="220">
        <v>700</v>
      </c>
    </row>
    <row r="766" spans="5:6" s="171" customFormat="1" ht="14.25">
      <c r="E766" s="220" t="s">
        <v>1068</v>
      </c>
      <c r="F766" s="220">
        <v>13</v>
      </c>
    </row>
    <row r="767" spans="5:6" s="171" customFormat="1" ht="14.25">
      <c r="E767" s="220" t="s">
        <v>1069</v>
      </c>
      <c r="F767" s="220">
        <v>2034</v>
      </c>
    </row>
    <row r="768" spans="5:6" s="171" customFormat="1" ht="14.25">
      <c r="E768" s="220" t="s">
        <v>1070</v>
      </c>
      <c r="F768" s="220">
        <v>2036</v>
      </c>
    </row>
    <row r="769" spans="5:6" s="171" customFormat="1" ht="14.25">
      <c r="E769" s="220" t="s">
        <v>1071</v>
      </c>
      <c r="F769" s="220">
        <v>406</v>
      </c>
    </row>
    <row r="770" spans="5:6" s="171" customFormat="1" ht="14.25">
      <c r="E770" s="220" t="s">
        <v>1072</v>
      </c>
      <c r="F770" s="220">
        <v>1404</v>
      </c>
    </row>
    <row r="771" spans="5:6" s="171" customFormat="1" ht="14.25">
      <c r="E771" s="220" t="s">
        <v>1073</v>
      </c>
      <c r="F771" s="220">
        <v>397</v>
      </c>
    </row>
    <row r="772" spans="5:6" s="171" customFormat="1" ht="14.25">
      <c r="E772" s="220" t="s">
        <v>1074</v>
      </c>
      <c r="F772" s="220">
        <v>422</v>
      </c>
    </row>
    <row r="773" spans="5:6" s="171" customFormat="1" ht="14.25">
      <c r="E773" s="220" t="s">
        <v>1075</v>
      </c>
      <c r="F773" s="220">
        <v>1024</v>
      </c>
    </row>
    <row r="774" spans="5:6" s="171" customFormat="1" ht="14.25">
      <c r="E774" s="220" t="s">
        <v>1076</v>
      </c>
      <c r="F774" s="220">
        <v>162</v>
      </c>
    </row>
    <row r="775" spans="5:6" s="171" customFormat="1" ht="14.25">
      <c r="E775" s="220" t="s">
        <v>1077</v>
      </c>
      <c r="F775" s="220">
        <v>3717</v>
      </c>
    </row>
    <row r="776" spans="5:6" s="171" customFormat="1" ht="14.25">
      <c r="E776" s="220" t="s">
        <v>1078</v>
      </c>
      <c r="F776" s="220">
        <v>496</v>
      </c>
    </row>
    <row r="777" spans="5:6" s="171" customFormat="1" ht="14.25">
      <c r="E777" s="220" t="s">
        <v>1079</v>
      </c>
      <c r="F777" s="220">
        <v>1209</v>
      </c>
    </row>
    <row r="778" spans="5:6" s="171" customFormat="1" ht="14.25">
      <c r="E778" s="220" t="s">
        <v>1080</v>
      </c>
      <c r="F778" s="220">
        <v>3770</v>
      </c>
    </row>
    <row r="779" spans="5:6" s="171" customFormat="1" ht="14.25">
      <c r="E779" s="220" t="s">
        <v>1081</v>
      </c>
      <c r="F779" s="220">
        <v>6700</v>
      </c>
    </row>
    <row r="780" spans="5:6" s="171" customFormat="1" ht="14.25">
      <c r="E780" s="220" t="s">
        <v>1082</v>
      </c>
      <c r="F780" s="220">
        <v>962</v>
      </c>
    </row>
    <row r="781" spans="5:6" s="171" customFormat="1" ht="14.25">
      <c r="E781" s="220" t="s">
        <v>1083</v>
      </c>
      <c r="F781" s="220">
        <v>962</v>
      </c>
    </row>
    <row r="782" spans="5:6" s="171" customFormat="1" ht="14.25">
      <c r="E782" s="220" t="s">
        <v>1084</v>
      </c>
      <c r="F782" s="220">
        <v>498</v>
      </c>
    </row>
    <row r="783" spans="5:6" s="171" customFormat="1" ht="14.25">
      <c r="E783" s="220" t="s">
        <v>1085</v>
      </c>
      <c r="F783" s="220">
        <v>497</v>
      </c>
    </row>
    <row r="784" spans="5:6" s="171" customFormat="1" ht="14.25">
      <c r="E784" s="220" t="s">
        <v>1086</v>
      </c>
      <c r="F784" s="220">
        <v>2730</v>
      </c>
    </row>
    <row r="785" spans="5:6" s="171" customFormat="1" ht="14.25">
      <c r="E785" s="220" t="s">
        <v>1087</v>
      </c>
      <c r="F785" s="220">
        <v>497</v>
      </c>
    </row>
    <row r="786" spans="5:6" s="171" customFormat="1" ht="14.25">
      <c r="E786" s="220" t="s">
        <v>1088</v>
      </c>
      <c r="F786" s="220">
        <v>2720</v>
      </c>
    </row>
    <row r="787" spans="5:6" s="171" customFormat="1" ht="14.25">
      <c r="E787" s="220" t="s">
        <v>1089</v>
      </c>
      <c r="F787" s="220">
        <v>663</v>
      </c>
    </row>
    <row r="788" spans="5:6" s="171" customFormat="1" ht="14.25">
      <c r="E788" s="220" t="s">
        <v>1090</v>
      </c>
      <c r="F788" s="220">
        <v>2100</v>
      </c>
    </row>
    <row r="789" spans="5:6" s="171" customFormat="1" ht="14.25">
      <c r="E789" s="220" t="s">
        <v>1091</v>
      </c>
      <c r="F789" s="220">
        <v>268</v>
      </c>
    </row>
    <row r="790" spans="5:6" s="171" customFormat="1" ht="14.25">
      <c r="E790" s="220" t="s">
        <v>1092</v>
      </c>
      <c r="F790" s="220">
        <v>462</v>
      </c>
    </row>
    <row r="791" spans="5:6" s="171" customFormat="1" ht="14.25">
      <c r="E791" s="220" t="s">
        <v>1093</v>
      </c>
      <c r="F791" s="220">
        <v>1181</v>
      </c>
    </row>
    <row r="792" spans="5:6" s="171" customFormat="1" ht="14.25">
      <c r="E792" s="220" t="s">
        <v>1094</v>
      </c>
      <c r="F792" s="220">
        <v>1177</v>
      </c>
    </row>
    <row r="793" spans="5:6" s="171" customFormat="1" ht="14.25">
      <c r="E793" s="220" t="s">
        <v>1095</v>
      </c>
      <c r="F793" s="220">
        <v>3788</v>
      </c>
    </row>
    <row r="794" spans="5:6" s="171" customFormat="1" ht="14.25">
      <c r="E794" s="220" t="s">
        <v>1096</v>
      </c>
      <c r="F794" s="220">
        <v>8900</v>
      </c>
    </row>
    <row r="795" spans="5:6" s="171" customFormat="1" ht="14.25">
      <c r="E795" s="220" t="s">
        <v>1097</v>
      </c>
      <c r="F795" s="220">
        <v>547</v>
      </c>
    </row>
    <row r="796" spans="5:6" s="171" customFormat="1" ht="14.25">
      <c r="E796" s="220" t="s">
        <v>1098</v>
      </c>
      <c r="F796" s="220">
        <v>8901</v>
      </c>
    </row>
    <row r="797" spans="5:6" s="171" customFormat="1" ht="14.25">
      <c r="E797" s="220" t="s">
        <v>1099</v>
      </c>
      <c r="F797" s="220">
        <v>8900</v>
      </c>
    </row>
    <row r="798" spans="5:6" s="171" customFormat="1" ht="14.25">
      <c r="E798" s="220" t="s">
        <v>1100</v>
      </c>
      <c r="F798" s="220">
        <v>3743</v>
      </c>
    </row>
    <row r="799" spans="5:6" s="171" customFormat="1" ht="14.25">
      <c r="E799" s="220" t="s">
        <v>1101</v>
      </c>
      <c r="F799" s="220">
        <v>1214</v>
      </c>
    </row>
    <row r="800" spans="5:6" s="171" customFormat="1" ht="14.25">
      <c r="E800" s="220" t="s">
        <v>1102</v>
      </c>
      <c r="F800" s="220">
        <v>498</v>
      </c>
    </row>
    <row r="801" spans="5:6" s="171" customFormat="1" ht="14.25">
      <c r="E801" s="220" t="s">
        <v>1103</v>
      </c>
      <c r="F801" s="220">
        <v>1295</v>
      </c>
    </row>
    <row r="802" spans="5:6" s="171" customFormat="1" ht="14.25">
      <c r="E802" s="220" t="s">
        <v>1104</v>
      </c>
      <c r="F802" s="220">
        <v>1232</v>
      </c>
    </row>
    <row r="803" spans="5:6" s="171" customFormat="1" ht="14.25">
      <c r="E803" s="220" t="s">
        <v>1105</v>
      </c>
      <c r="F803" s="220">
        <v>46</v>
      </c>
    </row>
    <row r="804" spans="5:6" s="171" customFormat="1" ht="14.25">
      <c r="E804" s="220" t="s">
        <v>1106</v>
      </c>
      <c r="F804" s="220">
        <v>2660</v>
      </c>
    </row>
    <row r="805" spans="5:6" s="171" customFormat="1" ht="14.25">
      <c r="E805" s="220" t="s">
        <v>1107</v>
      </c>
      <c r="F805" s="220">
        <v>96</v>
      </c>
    </row>
    <row r="806" spans="5:6" s="171" customFormat="1" ht="14.25">
      <c r="E806" s="220" t="s">
        <v>1108</v>
      </c>
      <c r="F806" s="220">
        <v>798</v>
      </c>
    </row>
    <row r="807" spans="5:6" s="171" customFormat="1" ht="14.25">
      <c r="E807" s="220" t="s">
        <v>1109</v>
      </c>
      <c r="F807" s="220">
        <v>577</v>
      </c>
    </row>
    <row r="808" spans="5:6" s="171" customFormat="1" ht="14.25">
      <c r="E808" s="220" t="s">
        <v>1110</v>
      </c>
      <c r="F808" s="220">
        <v>1134</v>
      </c>
    </row>
    <row r="809" spans="5:6" s="171" customFormat="1" ht="14.25">
      <c r="E809" s="220" t="s">
        <v>1111</v>
      </c>
      <c r="F809" s="220">
        <v>758</v>
      </c>
    </row>
    <row r="810" spans="5:6" s="171" customFormat="1" ht="14.25">
      <c r="E810" s="220" t="s">
        <v>1112</v>
      </c>
      <c r="F810" s="220">
        <v>358</v>
      </c>
    </row>
    <row r="811" spans="5:6" s="171" customFormat="1" ht="14.25">
      <c r="E811" s="220" t="s">
        <v>1113</v>
      </c>
      <c r="F811" s="220">
        <v>775</v>
      </c>
    </row>
    <row r="812" spans="5:6" s="171" customFormat="1" ht="14.25">
      <c r="E812" s="220" t="s">
        <v>1114</v>
      </c>
      <c r="F812" s="220">
        <v>64</v>
      </c>
    </row>
    <row r="813" spans="5:6" s="171" customFormat="1" ht="14.25">
      <c r="E813" s="220" t="s">
        <v>1115</v>
      </c>
      <c r="F813" s="220">
        <v>1144</v>
      </c>
    </row>
    <row r="814" spans="5:6" s="171" customFormat="1" ht="14.25">
      <c r="E814" s="220" t="s">
        <v>1116</v>
      </c>
      <c r="F814" s="220">
        <v>233</v>
      </c>
    </row>
    <row r="815" spans="5:6" s="171" customFormat="1" ht="14.25">
      <c r="E815" s="220" t="s">
        <v>1117</v>
      </c>
      <c r="F815" s="220">
        <v>9400</v>
      </c>
    </row>
    <row r="816" spans="5:6" s="171" customFormat="1" ht="14.25">
      <c r="E816" s="220" t="s">
        <v>1118</v>
      </c>
      <c r="F816" s="220">
        <v>1158</v>
      </c>
    </row>
    <row r="817" spans="5:6" s="171" customFormat="1" ht="14.25">
      <c r="E817" s="220" t="s">
        <v>1119</v>
      </c>
      <c r="F817" s="220">
        <v>1923</v>
      </c>
    </row>
    <row r="818" spans="5:6" s="171" customFormat="1" ht="14.25">
      <c r="E818" s="220" t="s">
        <v>1120</v>
      </c>
      <c r="F818" s="220">
        <v>2009</v>
      </c>
    </row>
    <row r="819" spans="5:6" s="171" customFormat="1" ht="14.25">
      <c r="E819" s="220" t="s">
        <v>1121</v>
      </c>
      <c r="F819" s="220">
        <v>1226</v>
      </c>
    </row>
    <row r="820" spans="5:6" s="171" customFormat="1" ht="14.25">
      <c r="E820" s="220" t="s">
        <v>1122</v>
      </c>
      <c r="F820" s="220">
        <v>1112</v>
      </c>
    </row>
    <row r="821" spans="5:6" s="171" customFormat="1" ht="14.25">
      <c r="E821" s="220" t="s">
        <v>1123</v>
      </c>
      <c r="F821" s="220">
        <v>4007</v>
      </c>
    </row>
    <row r="822" spans="5:6" s="171" customFormat="1" ht="14.25">
      <c r="E822" s="220" t="s">
        <v>1124</v>
      </c>
      <c r="F822" s="220">
        <v>803</v>
      </c>
    </row>
    <row r="823" spans="5:6" s="171" customFormat="1" ht="14.25">
      <c r="E823" s="220" t="s">
        <v>1125</v>
      </c>
      <c r="F823" s="220">
        <v>452</v>
      </c>
    </row>
    <row r="824" spans="5:6" s="171" customFormat="1" ht="14.25">
      <c r="E824" s="220" t="s">
        <v>1126</v>
      </c>
      <c r="F824" s="220">
        <v>1833</v>
      </c>
    </row>
    <row r="825" spans="5:6" s="171" customFormat="1" ht="14.25">
      <c r="E825" s="220" t="s">
        <v>1127</v>
      </c>
      <c r="F825" s="220">
        <v>452</v>
      </c>
    </row>
    <row r="826" spans="5:6" s="171" customFormat="1" ht="14.25">
      <c r="E826" s="220" t="s">
        <v>1128</v>
      </c>
      <c r="F826" s="220">
        <v>1836</v>
      </c>
    </row>
    <row r="827" spans="5:6" s="171" customFormat="1" ht="14.25">
      <c r="E827" s="220" t="s">
        <v>1129</v>
      </c>
      <c r="F827" s="220">
        <v>5</v>
      </c>
    </row>
    <row r="828" spans="5:6" s="171" customFormat="1" ht="14.25">
      <c r="E828" s="220" t="s">
        <v>1130</v>
      </c>
      <c r="F828" s="220">
        <v>409</v>
      </c>
    </row>
    <row r="829" spans="5:6" s="171" customFormat="1" ht="14.25">
      <c r="E829" s="220" t="s">
        <v>1131</v>
      </c>
      <c r="F829" s="220">
        <v>866</v>
      </c>
    </row>
    <row r="830" spans="5:6" s="171" customFormat="1" ht="14.25">
      <c r="E830" s="220" t="s">
        <v>1132</v>
      </c>
      <c r="F830" s="220">
        <v>3607</v>
      </c>
    </row>
    <row r="831" spans="5:6" s="171" customFormat="1" ht="14.25">
      <c r="E831" s="220" t="s">
        <v>1133</v>
      </c>
      <c r="F831" s="220">
        <v>811</v>
      </c>
    </row>
    <row r="832" spans="5:6" s="171" customFormat="1" ht="14.25">
      <c r="E832" s="220" t="s">
        <v>1134</v>
      </c>
      <c r="F832" s="220">
        <v>9012</v>
      </c>
    </row>
    <row r="833" spans="5:6" s="171" customFormat="1" ht="14.25">
      <c r="E833" s="220" t="s">
        <v>1135</v>
      </c>
      <c r="F833" s="220">
        <v>753</v>
      </c>
    </row>
    <row r="834" spans="5:6" s="171" customFormat="1" ht="14.25">
      <c r="E834" s="220" t="s">
        <v>1136</v>
      </c>
      <c r="F834" s="220">
        <v>2011</v>
      </c>
    </row>
    <row r="835" spans="5:6" s="171" customFormat="1" ht="14.25">
      <c r="E835" s="220" t="s">
        <v>1137</v>
      </c>
      <c r="F835" s="220">
        <v>29</v>
      </c>
    </row>
    <row r="836" spans="5:6" s="171" customFormat="1" ht="14.25">
      <c r="E836" s="220" t="s">
        <v>1138</v>
      </c>
      <c r="F836" s="220">
        <v>440</v>
      </c>
    </row>
    <row r="837" spans="5:6" s="171" customFormat="1" ht="14.25">
      <c r="E837" s="220" t="s">
        <v>1139</v>
      </c>
      <c r="F837" s="220">
        <v>575</v>
      </c>
    </row>
    <row r="838" spans="5:6" s="171" customFormat="1" ht="14.25">
      <c r="E838" s="220" t="s">
        <v>1140</v>
      </c>
      <c r="F838" s="220">
        <v>1138</v>
      </c>
    </row>
    <row r="839" spans="5:6" s="171" customFormat="1" ht="14.25">
      <c r="E839" s="220" t="s">
        <v>1141</v>
      </c>
      <c r="F839" s="220">
        <v>1117</v>
      </c>
    </row>
    <row r="840" spans="5:6" s="171" customFormat="1" ht="14.25">
      <c r="E840" s="220" t="s">
        <v>1142</v>
      </c>
      <c r="F840" s="220">
        <v>1897</v>
      </c>
    </row>
    <row r="841" spans="5:6" s="171" customFormat="1" ht="14.25">
      <c r="E841" s="220" t="s">
        <v>1143</v>
      </c>
      <c r="F841" s="220">
        <v>1044</v>
      </c>
    </row>
    <row r="842" spans="5:6" s="171" customFormat="1" ht="14.25">
      <c r="E842" s="220" t="s">
        <v>1144</v>
      </c>
      <c r="F842" s="220">
        <v>795</v>
      </c>
    </row>
    <row r="843" spans="5:6" s="171" customFormat="1" ht="14.25">
      <c r="E843" s="220" t="s">
        <v>1145</v>
      </c>
      <c r="F843" s="220">
        <v>499</v>
      </c>
    </row>
    <row r="844" spans="5:6" s="171" customFormat="1" ht="14.25">
      <c r="E844" s="220" t="s">
        <v>1146</v>
      </c>
      <c r="F844" s="220">
        <v>3566</v>
      </c>
    </row>
    <row r="845" spans="5:6" s="171" customFormat="1" ht="14.25">
      <c r="E845" s="220" t="s">
        <v>1147</v>
      </c>
      <c r="F845" s="220">
        <v>134</v>
      </c>
    </row>
    <row r="846" spans="5:6" s="171" customFormat="1" ht="14.25">
      <c r="E846" s="220" t="s">
        <v>1148</v>
      </c>
      <c r="F846" s="220">
        <v>453</v>
      </c>
    </row>
    <row r="847" spans="5:6" s="171" customFormat="1" ht="14.25">
      <c r="E847" s="220" t="s">
        <v>1149</v>
      </c>
      <c r="F847" s="220">
        <v>3749</v>
      </c>
    </row>
    <row r="848" spans="5:6" s="171" customFormat="1" ht="14.25">
      <c r="E848" s="220" t="s">
        <v>1150</v>
      </c>
      <c r="F848" s="220">
        <v>759</v>
      </c>
    </row>
    <row r="849" spans="5:6" s="171" customFormat="1" ht="14.25">
      <c r="E849" s="220" t="s">
        <v>1151</v>
      </c>
      <c r="F849" s="220">
        <v>417</v>
      </c>
    </row>
    <row r="850" spans="5:6" s="171" customFormat="1" ht="14.25">
      <c r="E850" s="220" t="s">
        <v>1152</v>
      </c>
      <c r="F850" s="220">
        <v>1999</v>
      </c>
    </row>
    <row r="851" spans="5:6" s="171" customFormat="1" ht="14.25">
      <c r="E851" s="220" t="s">
        <v>1153</v>
      </c>
      <c r="F851" s="220">
        <v>3647</v>
      </c>
    </row>
    <row r="852" spans="5:6" s="171" customFormat="1" ht="14.25">
      <c r="E852" s="220" t="s">
        <v>1154</v>
      </c>
      <c r="F852" s="220">
        <v>9240</v>
      </c>
    </row>
    <row r="853" spans="5:6" s="171" customFormat="1" ht="14.25">
      <c r="E853" s="220" t="s">
        <v>1155</v>
      </c>
      <c r="F853" s="220">
        <v>241</v>
      </c>
    </row>
    <row r="854" spans="5:6" s="171" customFormat="1" ht="14.25">
      <c r="E854" s="220" t="s">
        <v>1156</v>
      </c>
      <c r="F854" s="220">
        <v>240</v>
      </c>
    </row>
    <row r="855" spans="5:6" s="171" customFormat="1" ht="14.25">
      <c r="E855" s="220" t="s">
        <v>1157</v>
      </c>
      <c r="F855" s="220">
        <v>623</v>
      </c>
    </row>
    <row r="856" spans="5:6" s="171" customFormat="1" ht="14.25">
      <c r="E856" s="220" t="s">
        <v>1158</v>
      </c>
      <c r="F856" s="220">
        <v>2026</v>
      </c>
    </row>
    <row r="857" spans="5:6" s="171" customFormat="1" ht="14.25">
      <c r="E857" s="220" t="s">
        <v>1159</v>
      </c>
      <c r="F857" s="220">
        <v>831</v>
      </c>
    </row>
    <row r="858" spans="5:6" s="171" customFormat="1" ht="14.25">
      <c r="E858" s="220" t="s">
        <v>1160</v>
      </c>
      <c r="F858" s="220">
        <v>9831</v>
      </c>
    </row>
    <row r="859" spans="5:6" s="171" customFormat="1" ht="14.25">
      <c r="E859" s="220" t="s">
        <v>1161</v>
      </c>
      <c r="F859" s="220">
        <v>3000</v>
      </c>
    </row>
    <row r="860" spans="5:6" s="171" customFormat="1" ht="14.25">
      <c r="E860" s="220" t="s">
        <v>1162</v>
      </c>
      <c r="F860" s="220">
        <v>3001</v>
      </c>
    </row>
    <row r="861" spans="5:6" s="171" customFormat="1" ht="14.25">
      <c r="E861" s="220" t="s">
        <v>1163</v>
      </c>
      <c r="F861" s="220">
        <v>3002</v>
      </c>
    </row>
    <row r="862" spans="5:6" s="171" customFormat="1" ht="14.25">
      <c r="E862" s="220" t="s">
        <v>1164</v>
      </c>
      <c r="F862" s="220">
        <v>3501</v>
      </c>
    </row>
    <row r="863" spans="5:6" s="171" customFormat="1" ht="14.25">
      <c r="E863" s="220" t="s">
        <v>1165</v>
      </c>
      <c r="F863" s="220">
        <v>3502</v>
      </c>
    </row>
    <row r="864" spans="5:6" s="171" customFormat="1" ht="14.25">
      <c r="E864" s="220" t="s">
        <v>1166</v>
      </c>
      <c r="F864" s="220">
        <v>3003</v>
      </c>
    </row>
    <row r="865" spans="5:6" s="171" customFormat="1" ht="14.25">
      <c r="E865" s="220" t="s">
        <v>1167</v>
      </c>
      <c r="F865" s="220">
        <v>718</v>
      </c>
    </row>
    <row r="866" spans="5:6" s="171" customFormat="1" ht="14.25">
      <c r="E866" s="220" t="s">
        <v>1168</v>
      </c>
      <c r="F866" s="220">
        <v>502</v>
      </c>
    </row>
    <row r="867" spans="5:6" s="171" customFormat="1" ht="14.25">
      <c r="E867" s="220" t="s">
        <v>1169</v>
      </c>
      <c r="F867" s="220">
        <v>9502</v>
      </c>
    </row>
    <row r="868" spans="5:6" s="171" customFormat="1" ht="14.25">
      <c r="E868" s="220" t="s">
        <v>1170</v>
      </c>
      <c r="F868" s="220">
        <v>183</v>
      </c>
    </row>
    <row r="869" spans="5:6" s="171" customFormat="1" ht="14.25">
      <c r="E869" s="220" t="s">
        <v>1171</v>
      </c>
      <c r="F869" s="220">
        <v>9994</v>
      </c>
    </row>
    <row r="870" spans="5:6" s="171" customFormat="1" ht="14.25">
      <c r="E870" s="220" t="s">
        <v>1172</v>
      </c>
      <c r="F870" s="220">
        <v>9992</v>
      </c>
    </row>
    <row r="871" spans="5:6" s="171" customFormat="1" ht="14.25">
      <c r="E871" s="220" t="s">
        <v>1173</v>
      </c>
      <c r="F871" s="220">
        <v>9993</v>
      </c>
    </row>
    <row r="872" spans="5:6" s="171" customFormat="1" ht="14.25">
      <c r="E872" s="220" t="s">
        <v>1174</v>
      </c>
      <c r="F872" s="220">
        <v>9999</v>
      </c>
    </row>
    <row r="873" spans="5:6" s="171" customFormat="1" ht="14.25">
      <c r="E873" s="220" t="s">
        <v>1175</v>
      </c>
      <c r="F873" s="220">
        <v>916</v>
      </c>
    </row>
    <row r="874" spans="5:6" s="171" customFormat="1" ht="14.25">
      <c r="E874" s="220" t="s">
        <v>1176</v>
      </c>
      <c r="F874" s="220">
        <v>805</v>
      </c>
    </row>
    <row r="875" spans="5:6" s="171" customFormat="1" ht="14.25">
      <c r="E875" s="220" t="s">
        <v>1177</v>
      </c>
      <c r="F875" s="220">
        <v>828</v>
      </c>
    </row>
    <row r="876" spans="5:6" s="171" customFormat="1" ht="14.25">
      <c r="E876" s="220" t="s">
        <v>1178</v>
      </c>
      <c r="F876" s="220">
        <v>1227</v>
      </c>
    </row>
    <row r="877" spans="5:6" s="171" customFormat="1" ht="14.25">
      <c r="E877" s="220" t="s">
        <v>1179</v>
      </c>
      <c r="F877" s="220">
        <v>504</v>
      </c>
    </row>
    <row r="878" spans="5:6" s="171" customFormat="1" ht="14.25">
      <c r="E878" s="220" t="s">
        <v>1180</v>
      </c>
      <c r="F878" s="220">
        <v>505</v>
      </c>
    </row>
    <row r="879" spans="5:6" s="171" customFormat="1" ht="14.25">
      <c r="E879" s="220" t="s">
        <v>1181</v>
      </c>
      <c r="F879" s="220">
        <v>576</v>
      </c>
    </row>
    <row r="880" spans="5:6" s="171" customFormat="1" ht="14.25">
      <c r="E880" s="220" t="s">
        <v>1182</v>
      </c>
      <c r="F880" s="220">
        <v>371</v>
      </c>
    </row>
    <row r="881" spans="5:6" s="171" customFormat="1" ht="14.25">
      <c r="E881" s="220" t="s">
        <v>1183</v>
      </c>
      <c r="F881" s="220">
        <v>371</v>
      </c>
    </row>
    <row r="882" spans="5:6" s="171" customFormat="1" ht="14.25">
      <c r="E882" s="220" t="s">
        <v>1184</v>
      </c>
      <c r="F882" s="220">
        <v>1338</v>
      </c>
    </row>
    <row r="883" spans="5:6" s="171" customFormat="1" ht="14.25">
      <c r="E883" s="220" t="s">
        <v>1185</v>
      </c>
      <c r="F883" s="220">
        <v>3564</v>
      </c>
    </row>
    <row r="884" spans="5:6" s="171" customFormat="1" ht="14.25">
      <c r="E884" s="220" t="s">
        <v>1186</v>
      </c>
      <c r="F884" s="220">
        <v>1224</v>
      </c>
    </row>
    <row r="885" spans="5:6" s="171" customFormat="1" ht="14.25">
      <c r="E885" s="220" t="s">
        <v>1187</v>
      </c>
      <c r="F885" s="220">
        <v>3779</v>
      </c>
    </row>
    <row r="886" spans="5:6" s="171" customFormat="1" ht="14.25">
      <c r="E886" s="220" t="s">
        <v>1188</v>
      </c>
      <c r="F886" s="220">
        <v>824</v>
      </c>
    </row>
    <row r="887" spans="5:6" s="171" customFormat="1" ht="14.25">
      <c r="E887" s="220" t="s">
        <v>1189</v>
      </c>
      <c r="F887" s="220">
        <v>1252</v>
      </c>
    </row>
    <row r="888" spans="5:6" s="171" customFormat="1" ht="14.25">
      <c r="E888" s="220" t="s">
        <v>1190</v>
      </c>
      <c r="F888" s="220">
        <v>1210</v>
      </c>
    </row>
    <row r="889" spans="5:6" s="171" customFormat="1" ht="14.25">
      <c r="E889" s="220" t="s">
        <v>1191</v>
      </c>
      <c r="F889" s="220">
        <v>1367</v>
      </c>
    </row>
    <row r="890" spans="5:6" s="171" customFormat="1" ht="14.25">
      <c r="E890" s="220" t="s">
        <v>1192</v>
      </c>
      <c r="F890" s="220">
        <v>1153</v>
      </c>
    </row>
    <row r="891" spans="5:6" s="171" customFormat="1" ht="14.25">
      <c r="E891" s="220" t="s">
        <v>1193</v>
      </c>
      <c r="F891" s="220">
        <v>1183</v>
      </c>
    </row>
    <row r="892" spans="5:6" s="171" customFormat="1" ht="14.25">
      <c r="E892" s="220" t="s">
        <v>1194</v>
      </c>
      <c r="F892" s="220">
        <v>1229</v>
      </c>
    </row>
    <row r="893" spans="5:6" s="171" customFormat="1" ht="14.25">
      <c r="E893" s="220" t="s">
        <v>1195</v>
      </c>
      <c r="F893" s="220">
        <v>1331</v>
      </c>
    </row>
    <row r="894" spans="5:6" s="171" customFormat="1" ht="14.25">
      <c r="E894" s="220" t="s">
        <v>1196</v>
      </c>
      <c r="F894" s="220">
        <v>1291</v>
      </c>
    </row>
    <row r="895" spans="5:6" s="171" customFormat="1" ht="14.25">
      <c r="E895" s="220" t="s">
        <v>1197</v>
      </c>
      <c r="F895" s="220">
        <v>1201</v>
      </c>
    </row>
    <row r="896" spans="5:6" s="171" customFormat="1" ht="14.25">
      <c r="E896" s="220" t="s">
        <v>1198</v>
      </c>
      <c r="F896" s="220">
        <v>2006</v>
      </c>
    </row>
    <row r="897" spans="5:6" s="171" customFormat="1" ht="14.25">
      <c r="E897" s="220" t="s">
        <v>1199</v>
      </c>
      <c r="F897" s="220">
        <v>4028</v>
      </c>
    </row>
    <row r="898" spans="5:6" s="171" customFormat="1" ht="14.25">
      <c r="E898" s="220" t="s">
        <v>1200</v>
      </c>
      <c r="F898" s="220">
        <v>63</v>
      </c>
    </row>
    <row r="899" spans="5:6" s="171" customFormat="1" ht="14.25">
      <c r="E899" s="220" t="s">
        <v>1201</v>
      </c>
      <c r="F899" s="220">
        <v>57</v>
      </c>
    </row>
    <row r="900" spans="5:6" s="171" customFormat="1" ht="14.25">
      <c r="E900" s="220" t="s">
        <v>1202</v>
      </c>
      <c r="F900" s="220">
        <v>840</v>
      </c>
    </row>
    <row r="901" spans="5:6" s="171" customFormat="1" ht="14.25">
      <c r="E901" s="220" t="s">
        <v>1203</v>
      </c>
      <c r="F901" s="220">
        <v>1059</v>
      </c>
    </row>
    <row r="902" spans="5:6" s="171" customFormat="1" ht="14.25">
      <c r="E902" s="220" t="s">
        <v>1204</v>
      </c>
      <c r="F902" s="220">
        <v>859</v>
      </c>
    </row>
    <row r="903" spans="5:6" s="171" customFormat="1" ht="14.25">
      <c r="E903" s="220" t="s">
        <v>1205</v>
      </c>
      <c r="F903" s="220">
        <v>1296</v>
      </c>
    </row>
    <row r="904" spans="5:6" s="171" customFormat="1" ht="14.25">
      <c r="E904" s="220" t="s">
        <v>1206</v>
      </c>
      <c r="F904" s="220">
        <v>978</v>
      </c>
    </row>
    <row r="905" spans="5:6" s="171" customFormat="1" ht="14.25">
      <c r="E905" s="220" t="s">
        <v>1207</v>
      </c>
      <c r="F905" s="220">
        <v>857</v>
      </c>
    </row>
    <row r="906" spans="5:6" s="171" customFormat="1" ht="14.25">
      <c r="E906" s="220" t="s">
        <v>1208</v>
      </c>
      <c r="F906" s="220">
        <v>3638</v>
      </c>
    </row>
    <row r="907" spans="5:6" s="171" customFormat="1" ht="14.25">
      <c r="E907" s="220" t="s">
        <v>1209</v>
      </c>
      <c r="F907" s="220">
        <v>364</v>
      </c>
    </row>
    <row r="908" spans="5:6" s="171" customFormat="1" ht="14.25">
      <c r="E908" s="220" t="s">
        <v>1210</v>
      </c>
      <c r="F908" s="220">
        <v>690</v>
      </c>
    </row>
    <row r="909" spans="5:6" s="171" customFormat="1" ht="14.25">
      <c r="E909" s="220" t="s">
        <v>1211</v>
      </c>
      <c r="F909" s="220">
        <v>220</v>
      </c>
    </row>
    <row r="910" spans="5:6" s="171" customFormat="1" ht="14.25">
      <c r="E910" s="220" t="s">
        <v>1212</v>
      </c>
      <c r="F910" s="220">
        <v>177</v>
      </c>
    </row>
    <row r="911" spans="5:6" s="171" customFormat="1" ht="14.25">
      <c r="E911" s="220" t="s">
        <v>1213</v>
      </c>
      <c r="F911" s="220">
        <v>357</v>
      </c>
    </row>
    <row r="912" spans="5:6" s="171" customFormat="1" ht="14.25">
      <c r="E912" s="220" t="s">
        <v>1214</v>
      </c>
      <c r="F912" s="220">
        <v>2010</v>
      </c>
    </row>
    <row r="913" spans="5:6" s="171" customFormat="1" ht="14.25">
      <c r="E913" s="220" t="s">
        <v>1215</v>
      </c>
      <c r="F913" s="220">
        <v>633</v>
      </c>
    </row>
    <row r="914" spans="5:6" s="171" customFormat="1" ht="14.25">
      <c r="E914" s="220" t="s">
        <v>1216</v>
      </c>
      <c r="F914" s="220">
        <v>132</v>
      </c>
    </row>
    <row r="915" spans="5:6" s="171" customFormat="1" ht="14.25">
      <c r="E915" s="220" t="s">
        <v>1217</v>
      </c>
      <c r="F915" s="220">
        <v>106</v>
      </c>
    </row>
    <row r="916" spans="5:6" s="171" customFormat="1" ht="14.25">
      <c r="E916" s="220" t="s">
        <v>1218</v>
      </c>
      <c r="F916" s="220">
        <v>427</v>
      </c>
    </row>
    <row r="917" spans="5:6" s="171" customFormat="1" ht="14.25">
      <c r="E917" s="220" t="s">
        <v>1219</v>
      </c>
      <c r="F917" s="220">
        <v>310</v>
      </c>
    </row>
    <row r="918" spans="5:6" s="171" customFormat="1" ht="14.25">
      <c r="E918" s="220" t="s">
        <v>1220</v>
      </c>
      <c r="F918" s="220">
        <v>76</v>
      </c>
    </row>
    <row r="919" spans="5:6" s="171" customFormat="1" ht="14.25">
      <c r="E919" s="220" t="s">
        <v>1221</v>
      </c>
      <c r="F919" s="220">
        <v>707</v>
      </c>
    </row>
    <row r="920" spans="5:6" s="171" customFormat="1" ht="14.25">
      <c r="E920" s="220" t="s">
        <v>1222</v>
      </c>
      <c r="F920" s="220">
        <v>3796</v>
      </c>
    </row>
    <row r="921" spans="5:6" s="171" customFormat="1" ht="14.25">
      <c r="E921" s="220" t="s">
        <v>1223</v>
      </c>
      <c r="F921" s="220">
        <v>192</v>
      </c>
    </row>
    <row r="922" spans="5:6" s="171" customFormat="1" ht="14.25">
      <c r="E922" s="220" t="s">
        <v>1224</v>
      </c>
      <c r="F922" s="220">
        <v>254</v>
      </c>
    </row>
    <row r="923" spans="5:6" s="171" customFormat="1" ht="14.25">
      <c r="E923" s="220" t="s">
        <v>1225</v>
      </c>
      <c r="F923" s="220">
        <v>582</v>
      </c>
    </row>
    <row r="924" spans="5:6" s="171" customFormat="1" ht="14.25">
      <c r="E924" s="220" t="s">
        <v>1226</v>
      </c>
      <c r="F924" s="220">
        <v>890</v>
      </c>
    </row>
    <row r="925" spans="5:6" s="171" customFormat="1" ht="14.25">
      <c r="E925" s="220" t="s">
        <v>1227</v>
      </c>
      <c r="F925" s="220">
        <v>443</v>
      </c>
    </row>
    <row r="926" spans="5:6" s="171" customFormat="1" ht="14.25">
      <c r="E926" s="220" t="s">
        <v>1228</v>
      </c>
      <c r="F926" s="220">
        <v>187</v>
      </c>
    </row>
    <row r="927" spans="5:6" s="171" customFormat="1" ht="14.25">
      <c r="E927" s="220" t="s">
        <v>1229</v>
      </c>
      <c r="F927" s="220">
        <v>217</v>
      </c>
    </row>
    <row r="928" spans="5:6" s="171" customFormat="1" ht="14.25">
      <c r="E928" s="220" t="s">
        <v>1230</v>
      </c>
      <c r="F928" s="220">
        <v>888</v>
      </c>
    </row>
    <row r="929" spans="5:6" s="171" customFormat="1" ht="14.25">
      <c r="E929" s="220" t="s">
        <v>1231</v>
      </c>
      <c r="F929" s="220">
        <v>190</v>
      </c>
    </row>
    <row r="930" spans="5:6" s="171" customFormat="1" ht="14.25">
      <c r="E930" s="220" t="s">
        <v>1232</v>
      </c>
      <c r="F930" s="220">
        <v>320</v>
      </c>
    </row>
    <row r="931" spans="5:6" s="171" customFormat="1" ht="14.25">
      <c r="E931" s="220" t="s">
        <v>1233</v>
      </c>
      <c r="F931" s="220">
        <v>1263</v>
      </c>
    </row>
    <row r="932" spans="5:6" s="171" customFormat="1" ht="14.25">
      <c r="E932" s="220" t="s">
        <v>1234</v>
      </c>
      <c r="F932" s="220">
        <v>1325</v>
      </c>
    </row>
    <row r="933" spans="5:6" s="171" customFormat="1" ht="14.25">
      <c r="E933" s="220" t="s">
        <v>1235</v>
      </c>
      <c r="F933" s="220">
        <v>786</v>
      </c>
    </row>
    <row r="934" spans="5:6" s="171" customFormat="1" ht="14.25">
      <c r="E934" s="220" t="s">
        <v>1236</v>
      </c>
      <c r="F934" s="220">
        <v>696</v>
      </c>
    </row>
    <row r="935" spans="5:6" s="171" customFormat="1" ht="14.25">
      <c r="E935" s="220" t="s">
        <v>1237</v>
      </c>
      <c r="F935" s="220">
        <v>609</v>
      </c>
    </row>
    <row r="936" spans="5:6" s="171" customFormat="1" ht="14.25">
      <c r="E936" s="220" t="s">
        <v>1238</v>
      </c>
      <c r="F936" s="220">
        <v>609</v>
      </c>
    </row>
    <row r="937" spans="5:6" s="171" customFormat="1" ht="14.25">
      <c r="E937" s="220" t="s">
        <v>1239</v>
      </c>
      <c r="F937" s="220">
        <v>255</v>
      </c>
    </row>
    <row r="938" spans="5:6" s="171" customFormat="1" ht="14.25">
      <c r="E938" s="220" t="s">
        <v>1240</v>
      </c>
      <c r="F938" s="220">
        <v>255</v>
      </c>
    </row>
    <row r="939" spans="5:6" s="171" customFormat="1" ht="14.25">
      <c r="E939" s="220" t="s">
        <v>1241</v>
      </c>
      <c r="F939" s="220">
        <v>193</v>
      </c>
    </row>
    <row r="940" spans="5:6" s="171" customFormat="1" ht="14.25">
      <c r="E940" s="220" t="s">
        <v>1242</v>
      </c>
      <c r="F940" s="220">
        <v>1297</v>
      </c>
    </row>
    <row r="941" spans="5:6" s="171" customFormat="1" ht="14.25">
      <c r="E941" s="220" t="s">
        <v>1243</v>
      </c>
      <c r="F941" s="220">
        <v>112</v>
      </c>
    </row>
    <row r="942" spans="5:6" s="171" customFormat="1" ht="14.25">
      <c r="E942" s="220" t="s">
        <v>1244</v>
      </c>
      <c r="F942" s="220">
        <v>889</v>
      </c>
    </row>
    <row r="943" spans="5:6" s="171" customFormat="1" ht="14.25">
      <c r="E943" s="220" t="s">
        <v>1245</v>
      </c>
      <c r="F943" s="220">
        <v>4004</v>
      </c>
    </row>
    <row r="944" spans="5:6" s="171" customFormat="1" ht="14.25">
      <c r="E944" s="220" t="s">
        <v>1246</v>
      </c>
      <c r="F944" s="220">
        <v>673</v>
      </c>
    </row>
    <row r="945" spans="5:6" s="171" customFormat="1" ht="14.25">
      <c r="E945" s="220" t="s">
        <v>1247</v>
      </c>
      <c r="F945" s="220">
        <v>507</v>
      </c>
    </row>
    <row r="946" spans="5:6" s="171" customFormat="1" ht="14.25">
      <c r="E946" s="220" t="s">
        <v>1248</v>
      </c>
      <c r="F946" s="220">
        <v>140</v>
      </c>
    </row>
    <row r="947" spans="5:6" s="171" customFormat="1" ht="14.25">
      <c r="E947" s="220" t="s">
        <v>1249</v>
      </c>
      <c r="F947" s="220">
        <v>168</v>
      </c>
    </row>
    <row r="948" spans="5:6" s="171" customFormat="1" ht="14.25">
      <c r="E948" s="220" t="s">
        <v>1250</v>
      </c>
      <c r="F948" s="220">
        <v>85</v>
      </c>
    </row>
    <row r="949" spans="5:6" s="171" customFormat="1" ht="14.25">
      <c r="E949" s="220" t="s">
        <v>1251</v>
      </c>
      <c r="F949" s="220">
        <v>170</v>
      </c>
    </row>
    <row r="950" spans="5:6" s="171" customFormat="1" ht="14.25">
      <c r="E950" s="220" t="s">
        <v>1252</v>
      </c>
      <c r="F950" s="220">
        <v>508</v>
      </c>
    </row>
    <row r="951" spans="5:6" s="171" customFormat="1" ht="14.25">
      <c r="E951" s="220" t="s">
        <v>1253</v>
      </c>
      <c r="F951" s="220">
        <v>509</v>
      </c>
    </row>
    <row r="952" spans="5:6" s="171" customFormat="1" ht="14.25">
      <c r="E952" s="220" t="s">
        <v>1254</v>
      </c>
      <c r="F952" s="220">
        <v>9509</v>
      </c>
    </row>
    <row r="953" spans="5:6" s="171" customFormat="1" ht="14.25">
      <c r="E953" s="220" t="s">
        <v>1255</v>
      </c>
      <c r="F953" s="220">
        <v>387</v>
      </c>
    </row>
    <row r="954" spans="5:6" s="171" customFormat="1" ht="14.25">
      <c r="E954" s="220" t="s">
        <v>1256</v>
      </c>
      <c r="F954" s="220">
        <v>1095</v>
      </c>
    </row>
    <row r="955" spans="5:6" s="171" customFormat="1" ht="14.25">
      <c r="E955" s="220" t="s">
        <v>1257</v>
      </c>
      <c r="F955" s="220">
        <v>98</v>
      </c>
    </row>
    <row r="956" spans="5:6" s="171" customFormat="1" ht="14.25">
      <c r="E956" s="220" t="s">
        <v>1258</v>
      </c>
      <c r="F956" s="220">
        <v>510</v>
      </c>
    </row>
    <row r="957" spans="5:6" s="171" customFormat="1" ht="14.25">
      <c r="E957" s="220" t="s">
        <v>1259</v>
      </c>
      <c r="F957" s="220">
        <v>274</v>
      </c>
    </row>
    <row r="958" spans="5:6" s="171" customFormat="1" ht="14.25">
      <c r="E958" s="220" t="s">
        <v>1260</v>
      </c>
      <c r="F958" s="220">
        <v>297</v>
      </c>
    </row>
    <row r="959" spans="5:6" s="171" customFormat="1" ht="14.25">
      <c r="E959" s="220" t="s">
        <v>1261</v>
      </c>
      <c r="F959" s="220">
        <v>9297</v>
      </c>
    </row>
    <row r="960" spans="5:6" s="171" customFormat="1" ht="14.25">
      <c r="E960" s="220" t="s">
        <v>1262</v>
      </c>
      <c r="F960" s="220">
        <v>512</v>
      </c>
    </row>
    <row r="961" spans="5:6" s="171" customFormat="1" ht="14.25">
      <c r="E961" s="220" t="s">
        <v>1263</v>
      </c>
      <c r="F961" s="220">
        <v>764</v>
      </c>
    </row>
    <row r="962" spans="5:6" s="171" customFormat="1" ht="14.25">
      <c r="E962" s="220" t="s">
        <v>1264</v>
      </c>
      <c r="F962" s="220">
        <v>316</v>
      </c>
    </row>
    <row r="963" spans="5:6" s="171" customFormat="1" ht="14.25">
      <c r="E963" s="220" t="s">
        <v>1265</v>
      </c>
      <c r="F963" s="220">
        <v>345</v>
      </c>
    </row>
    <row r="964" spans="5:6" s="171" customFormat="1" ht="14.25">
      <c r="E964" s="220" t="s">
        <v>1266</v>
      </c>
      <c r="F964" s="220">
        <v>6900</v>
      </c>
    </row>
    <row r="965" spans="5:6" s="171" customFormat="1" ht="14.25">
      <c r="E965" s="220" t="s">
        <v>1267</v>
      </c>
      <c r="F965" s="220">
        <v>107</v>
      </c>
    </row>
    <row r="966" spans="5:6" s="171" customFormat="1" ht="14.25">
      <c r="E966" s="220" t="s">
        <v>1268</v>
      </c>
      <c r="F966" s="220">
        <v>249</v>
      </c>
    </row>
    <row r="967" spans="5:6" s="171" customFormat="1" ht="14.25">
      <c r="E967" s="220" t="s">
        <v>1269</v>
      </c>
      <c r="F967" s="220">
        <v>875</v>
      </c>
    </row>
    <row r="968" spans="5:6" s="171" customFormat="1" ht="14.25">
      <c r="E968" s="220" t="s">
        <v>1270</v>
      </c>
      <c r="F968" s="220">
        <v>845</v>
      </c>
    </row>
    <row r="969" spans="5:6" s="171" customFormat="1" ht="14.25">
      <c r="E969" s="220" t="s">
        <v>1271</v>
      </c>
      <c r="F969" s="220">
        <v>3488</v>
      </c>
    </row>
    <row r="970" spans="5:6" s="171" customFormat="1" ht="14.25">
      <c r="E970" s="220" t="s">
        <v>1272</v>
      </c>
      <c r="F970" s="220">
        <v>9488</v>
      </c>
    </row>
    <row r="971" spans="5:6" s="171" customFormat="1" ht="14.25">
      <c r="E971" s="220" t="s">
        <v>1273</v>
      </c>
      <c r="F971" s="220">
        <v>189</v>
      </c>
    </row>
    <row r="972" spans="5:6" s="171" customFormat="1" ht="14.25">
      <c r="E972" s="220" t="s">
        <v>1274</v>
      </c>
      <c r="F972" s="220">
        <v>634</v>
      </c>
    </row>
    <row r="973" spans="5:6" s="171" customFormat="1" ht="14.25">
      <c r="E973" s="220" t="s">
        <v>1275</v>
      </c>
      <c r="F973" s="220">
        <v>388</v>
      </c>
    </row>
    <row r="974" spans="5:6" s="171" customFormat="1" ht="14.25">
      <c r="E974" s="220" t="s">
        <v>1276</v>
      </c>
      <c r="F974" s="220">
        <v>654</v>
      </c>
    </row>
    <row r="975" spans="5:6" s="171" customFormat="1" ht="14.25">
      <c r="E975" s="220" t="s">
        <v>1277</v>
      </c>
      <c r="F975" s="220">
        <v>579</v>
      </c>
    </row>
    <row r="976" spans="5:6" s="171" customFormat="1" ht="14.25">
      <c r="E976" s="220" t="s">
        <v>1278</v>
      </c>
      <c r="F976" s="220">
        <v>579</v>
      </c>
    </row>
    <row r="977" spans="5:6" s="171" customFormat="1" ht="14.25">
      <c r="E977" s="220" t="s">
        <v>1279</v>
      </c>
      <c r="F977" s="220">
        <v>1130</v>
      </c>
    </row>
    <row r="978" spans="5:6" s="171" customFormat="1" ht="14.25">
      <c r="E978" s="220" t="s">
        <v>1280</v>
      </c>
      <c r="F978" s="220">
        <v>1130</v>
      </c>
    </row>
    <row r="979" spans="5:6" s="171" customFormat="1" ht="14.25">
      <c r="E979" s="220" t="s">
        <v>1281</v>
      </c>
      <c r="F979" s="220">
        <v>295</v>
      </c>
    </row>
    <row r="980" spans="5:6" s="171" customFormat="1" ht="14.25">
      <c r="E980" s="220" t="s">
        <v>1282</v>
      </c>
      <c r="F980" s="220">
        <v>1166</v>
      </c>
    </row>
    <row r="981" spans="5:6" s="171" customFormat="1" ht="14.25">
      <c r="E981" s="220" t="s">
        <v>1283</v>
      </c>
      <c r="F981" s="220">
        <v>605</v>
      </c>
    </row>
    <row r="982" spans="5:6" s="171" customFormat="1" ht="14.25">
      <c r="E982" s="220" t="s">
        <v>1284</v>
      </c>
      <c r="F982" s="220">
        <v>743</v>
      </c>
    </row>
    <row r="983" spans="5:6" s="171" customFormat="1" ht="14.25">
      <c r="E983" s="220" t="s">
        <v>1285</v>
      </c>
      <c r="F983" s="220">
        <v>267</v>
      </c>
    </row>
    <row r="984" spans="5:6" s="171" customFormat="1" ht="14.25">
      <c r="E984" s="220" t="s">
        <v>1286</v>
      </c>
      <c r="F984" s="220">
        <v>47</v>
      </c>
    </row>
    <row r="985" spans="5:6" s="171" customFormat="1" ht="14.25">
      <c r="E985" s="220" t="s">
        <v>1287</v>
      </c>
      <c r="F985" s="220">
        <v>3572</v>
      </c>
    </row>
    <row r="986" spans="5:6" s="171" customFormat="1" ht="14.25">
      <c r="E986" s="220" t="s">
        <v>1288</v>
      </c>
      <c r="F986" s="220">
        <v>38</v>
      </c>
    </row>
    <row r="987" spans="5:6" s="171" customFormat="1" ht="14.25">
      <c r="E987" s="220" t="s">
        <v>1289</v>
      </c>
      <c r="F987" s="220">
        <v>1285</v>
      </c>
    </row>
    <row r="988" spans="5:6" s="171" customFormat="1" ht="14.25">
      <c r="E988" s="220" t="s">
        <v>1290</v>
      </c>
      <c r="F988" s="220">
        <v>664</v>
      </c>
    </row>
    <row r="989" spans="5:6" s="171" customFormat="1" ht="14.25">
      <c r="E989" s="220" t="s">
        <v>1291</v>
      </c>
      <c r="F989" s="220">
        <v>1094</v>
      </c>
    </row>
    <row r="990" spans="5:6" s="171" customFormat="1" ht="14.25">
      <c r="E990" s="220" t="s">
        <v>1292</v>
      </c>
      <c r="F990" s="220">
        <v>580</v>
      </c>
    </row>
    <row r="991" spans="5:6" s="171" customFormat="1" ht="14.25">
      <c r="E991" s="220" t="s">
        <v>1293</v>
      </c>
      <c r="F991" s="220">
        <v>1085</v>
      </c>
    </row>
    <row r="992" spans="5:6" s="171" customFormat="1" ht="14.25">
      <c r="E992" s="220" t="s">
        <v>1294</v>
      </c>
      <c r="F992" s="220">
        <v>1264</v>
      </c>
    </row>
    <row r="993" spans="5:6" s="171" customFormat="1" ht="14.25">
      <c r="E993" s="220" t="s">
        <v>1295</v>
      </c>
      <c r="F993" s="220">
        <v>3766</v>
      </c>
    </row>
    <row r="994" spans="5:6" s="171" customFormat="1" ht="14.25">
      <c r="E994" s="220" t="s">
        <v>1296</v>
      </c>
      <c r="F994" s="220">
        <v>9766</v>
      </c>
    </row>
    <row r="995" spans="5:6" s="171" customFormat="1" ht="14.25">
      <c r="E995" s="220" t="s">
        <v>1297</v>
      </c>
      <c r="F995" s="220">
        <v>1139</v>
      </c>
    </row>
    <row r="996" spans="5:6" s="171" customFormat="1" ht="14.25">
      <c r="E996" s="220" t="s">
        <v>1298</v>
      </c>
      <c r="F996" s="220">
        <v>9139</v>
      </c>
    </row>
    <row r="997" spans="5:6" s="171" customFormat="1" ht="14.25">
      <c r="E997" s="220" t="s">
        <v>1299</v>
      </c>
      <c r="F997" s="220">
        <v>9139</v>
      </c>
    </row>
    <row r="998" spans="5:6" s="171" customFormat="1" ht="14.25">
      <c r="E998" s="220" t="s">
        <v>1300</v>
      </c>
      <c r="F998" s="220">
        <v>768</v>
      </c>
    </row>
    <row r="999" spans="5:6" s="171" customFormat="1" ht="14.25">
      <c r="E999" s="220" t="s">
        <v>1301</v>
      </c>
      <c r="F999" s="220">
        <v>1198</v>
      </c>
    </row>
    <row r="1000" spans="5:6" s="171" customFormat="1" ht="14.25">
      <c r="E1000" s="220" t="s">
        <v>1302</v>
      </c>
      <c r="F1000" s="220">
        <v>3656</v>
      </c>
    </row>
    <row r="1001" spans="5:6" s="171" customFormat="1" ht="14.25">
      <c r="E1001" s="220" t="s">
        <v>1303</v>
      </c>
      <c r="F1001" s="220">
        <v>1207</v>
      </c>
    </row>
    <row r="1002" spans="5:6" s="171" customFormat="1" ht="14.25">
      <c r="E1002" s="220" t="s">
        <v>1304</v>
      </c>
      <c r="F1002" s="220">
        <v>1985</v>
      </c>
    </row>
    <row r="1003" spans="5:6" s="171" customFormat="1" ht="14.25">
      <c r="E1003" s="220" t="s">
        <v>1305</v>
      </c>
      <c r="F1003" s="220">
        <v>585</v>
      </c>
    </row>
    <row r="1004" spans="5:6" s="171" customFormat="1" ht="14.25">
      <c r="E1004" s="220" t="s">
        <v>1306</v>
      </c>
      <c r="F1004" s="220">
        <v>1230</v>
      </c>
    </row>
    <row r="1005" spans="5:6" s="171" customFormat="1" ht="14.25">
      <c r="E1005" s="220" t="s">
        <v>1307</v>
      </c>
      <c r="F1005" s="220">
        <v>2023</v>
      </c>
    </row>
    <row r="1006" spans="5:6" s="171" customFormat="1" ht="14.25">
      <c r="E1006" s="220" t="s">
        <v>1308</v>
      </c>
      <c r="F1006" s="220">
        <v>380</v>
      </c>
    </row>
    <row r="1007" spans="5:6" s="171" customFormat="1" ht="14.25">
      <c r="E1007" s="220" t="s">
        <v>1309</v>
      </c>
      <c r="F1007" s="220">
        <v>715</v>
      </c>
    </row>
    <row r="1008" spans="5:6" s="171" customFormat="1" ht="14.25">
      <c r="E1008" s="220" t="s">
        <v>1310</v>
      </c>
      <c r="F1008" s="220">
        <v>1271</v>
      </c>
    </row>
    <row r="1009" spans="5:6" s="171" customFormat="1" ht="14.25">
      <c r="E1009" s="220" t="s">
        <v>1311</v>
      </c>
      <c r="F1009" s="220">
        <v>1932</v>
      </c>
    </row>
    <row r="1010" spans="5:6" s="171" customFormat="1" ht="14.25">
      <c r="E1010" s="220" t="s">
        <v>1312</v>
      </c>
      <c r="F1010" s="220">
        <v>7000</v>
      </c>
    </row>
    <row r="1011" spans="5:6" s="171" customFormat="1" ht="14.25">
      <c r="E1011" s="220" t="s">
        <v>1313</v>
      </c>
      <c r="F1011" s="220">
        <v>52</v>
      </c>
    </row>
    <row r="1012" spans="5:6" s="171" customFormat="1" ht="14.25">
      <c r="E1012" s="220" t="s">
        <v>1314</v>
      </c>
      <c r="F1012" s="220">
        <v>595</v>
      </c>
    </row>
    <row r="1013" spans="5:6" s="171" customFormat="1" ht="14.25">
      <c r="E1013" s="220" t="s">
        <v>1315</v>
      </c>
      <c r="F1013" s="220">
        <v>1171</v>
      </c>
    </row>
    <row r="1014" spans="5:6" s="171" customFormat="1" ht="14.25">
      <c r="E1014" s="220" t="s">
        <v>1316</v>
      </c>
      <c r="F1014" s="220">
        <v>1255</v>
      </c>
    </row>
    <row r="1015" spans="5:6" s="171" customFormat="1" ht="14.25">
      <c r="E1015" s="220" t="s">
        <v>1317</v>
      </c>
      <c r="F1015" s="220">
        <v>1804</v>
      </c>
    </row>
    <row r="1016" spans="5:6" s="171" customFormat="1" ht="14.25">
      <c r="E1016" s="220" t="s">
        <v>1318</v>
      </c>
      <c r="F1016" s="220">
        <v>1114</v>
      </c>
    </row>
    <row r="1017" spans="5:6" s="171" customFormat="1" ht="14.25">
      <c r="E1017" s="220" t="s">
        <v>1319</v>
      </c>
      <c r="F1017" s="220">
        <v>674</v>
      </c>
    </row>
    <row r="1018" spans="5:6" s="171" customFormat="1" ht="14.25">
      <c r="E1018" s="220" t="s">
        <v>1320</v>
      </c>
      <c r="F1018" s="220">
        <v>24</v>
      </c>
    </row>
    <row r="1019" spans="5:6" s="171" customFormat="1" ht="14.25">
      <c r="E1019" s="220" t="s">
        <v>1321</v>
      </c>
      <c r="F1019" s="220">
        <v>1310</v>
      </c>
    </row>
    <row r="1020" spans="5:6" s="171" customFormat="1" ht="14.25">
      <c r="E1020" s="220" t="s">
        <v>1322</v>
      </c>
      <c r="F1020" s="220">
        <v>1173</v>
      </c>
    </row>
    <row r="1021" spans="5:6" s="171" customFormat="1" ht="14.25">
      <c r="E1021" s="220" t="s">
        <v>1323</v>
      </c>
      <c r="F1021" s="220">
        <v>1060</v>
      </c>
    </row>
    <row r="1022" spans="5:6" s="171" customFormat="1" ht="14.25">
      <c r="E1022" s="220" t="s">
        <v>1324</v>
      </c>
      <c r="F1022" s="220">
        <v>1843</v>
      </c>
    </row>
    <row r="1023" spans="5:6" s="171" customFormat="1" ht="14.25">
      <c r="E1023" s="220" t="s">
        <v>1325</v>
      </c>
      <c r="F1023" s="220">
        <v>2055</v>
      </c>
    </row>
    <row r="1024" spans="5:6" s="171" customFormat="1" ht="14.25">
      <c r="E1024" s="220" t="s">
        <v>1326</v>
      </c>
      <c r="F1024" s="220">
        <v>102</v>
      </c>
    </row>
    <row r="1025" spans="5:6" s="171" customFormat="1" ht="14.25">
      <c r="E1025" s="220" t="s">
        <v>1327</v>
      </c>
      <c r="F1025" s="220">
        <v>771</v>
      </c>
    </row>
    <row r="1026" spans="5:6" s="171" customFormat="1" ht="14.25">
      <c r="E1026" s="220" t="s">
        <v>1328</v>
      </c>
      <c r="F1026" s="220">
        <v>3569</v>
      </c>
    </row>
    <row r="1027" spans="5:6" s="171" customFormat="1" ht="14.25">
      <c r="E1027" s="220" t="s">
        <v>1329</v>
      </c>
      <c r="F1027" s="220">
        <v>1808</v>
      </c>
    </row>
    <row r="1028" spans="5:6" s="171" customFormat="1" ht="14.25">
      <c r="E1028" s="220" t="s">
        <v>1330</v>
      </c>
      <c r="F1028" s="220">
        <v>3709</v>
      </c>
    </row>
    <row r="1029" spans="5:6" s="171" customFormat="1" ht="14.25">
      <c r="E1029" s="220" t="s">
        <v>1331</v>
      </c>
      <c r="F1029" s="220">
        <v>4204</v>
      </c>
    </row>
    <row r="1030" spans="5:6" s="171" customFormat="1" ht="14.25">
      <c r="E1030" s="220" t="s">
        <v>1332</v>
      </c>
      <c r="F1030" s="220">
        <v>9586</v>
      </c>
    </row>
    <row r="1031" spans="5:6" s="171" customFormat="1" ht="14.25">
      <c r="E1031" s="220" t="s">
        <v>1333</v>
      </c>
      <c r="F1031" s="220">
        <v>1141</v>
      </c>
    </row>
    <row r="1032" spans="5:6" s="171" customFormat="1" ht="14.25">
      <c r="E1032" s="220" t="s">
        <v>1334</v>
      </c>
      <c r="F1032" s="220">
        <v>1318</v>
      </c>
    </row>
    <row r="1033" spans="5:6" s="171" customFormat="1" ht="14.25">
      <c r="E1033" s="220" t="s">
        <v>1335</v>
      </c>
      <c r="F1033" s="220">
        <v>1803</v>
      </c>
    </row>
    <row r="1034" spans="5:6" s="171" customFormat="1" ht="14.25">
      <c r="E1034" s="220" t="s">
        <v>1336</v>
      </c>
      <c r="F1034" s="220">
        <v>1080</v>
      </c>
    </row>
    <row r="1035" spans="5:6" s="171" customFormat="1" ht="14.25">
      <c r="E1035" s="220" t="s">
        <v>1337</v>
      </c>
      <c r="F1035" s="220">
        <v>829</v>
      </c>
    </row>
    <row r="1036" spans="5:6" s="171" customFormat="1" ht="14.25">
      <c r="E1036" s="220" t="s">
        <v>1338</v>
      </c>
      <c r="F1036" s="220">
        <v>573</v>
      </c>
    </row>
    <row r="1037" spans="5:6" s="171" customFormat="1" ht="14.25">
      <c r="E1037" s="220" t="s">
        <v>1339</v>
      </c>
      <c r="F1037" s="220">
        <v>1015</v>
      </c>
    </row>
    <row r="1038" spans="5:6" s="171" customFormat="1" ht="14.25">
      <c r="E1038" s="220" t="s">
        <v>1340</v>
      </c>
      <c r="F1038" s="220">
        <v>481</v>
      </c>
    </row>
    <row r="1039" spans="5:6" s="171" customFormat="1" ht="14.25">
      <c r="E1039" s="220" t="s">
        <v>1341</v>
      </c>
      <c r="F1039" s="220">
        <v>9481</v>
      </c>
    </row>
    <row r="1040" spans="5:6" s="171" customFormat="1" ht="14.25">
      <c r="E1040" s="220" t="s">
        <v>1342</v>
      </c>
      <c r="F1040" s="220">
        <v>516</v>
      </c>
    </row>
    <row r="1041" spans="5:6" s="171" customFormat="1" ht="14.25">
      <c r="E1041" s="220" t="s">
        <v>1343</v>
      </c>
      <c r="F1041" s="220">
        <v>689</v>
      </c>
    </row>
    <row r="1042" spans="5:6" s="171" customFormat="1" ht="14.25">
      <c r="E1042" s="220" t="s">
        <v>1344</v>
      </c>
      <c r="F1042" s="220">
        <v>65</v>
      </c>
    </row>
    <row r="1043" spans="5:6" s="171" customFormat="1" ht="14.25">
      <c r="E1043" s="220" t="s">
        <v>1345</v>
      </c>
      <c r="F1043" s="220">
        <v>874</v>
      </c>
    </row>
    <row r="1044" spans="5:6" s="171" customFormat="1" ht="14.25">
      <c r="E1044" s="220" t="s">
        <v>1346</v>
      </c>
      <c r="F1044" s="220">
        <v>1503</v>
      </c>
    </row>
    <row r="1045" spans="5:6" s="171" customFormat="1" ht="14.25">
      <c r="E1045" s="220" t="s">
        <v>1347</v>
      </c>
      <c r="F1045" s="220">
        <v>874</v>
      </c>
    </row>
    <row r="1046" spans="5:6" s="171" customFormat="1" ht="14.25">
      <c r="E1046" s="220" t="s">
        <v>1348</v>
      </c>
      <c r="F1046" s="220">
        <v>3561</v>
      </c>
    </row>
    <row r="1047" spans="5:6" s="171" customFormat="1" ht="14.25">
      <c r="E1047" s="220" t="s">
        <v>1349</v>
      </c>
      <c r="F1047" s="220">
        <v>9561</v>
      </c>
    </row>
    <row r="1048" spans="5:6" s="171" customFormat="1" ht="14.25">
      <c r="E1048" s="220" t="s">
        <v>1350</v>
      </c>
      <c r="F1048" s="220">
        <v>4201</v>
      </c>
    </row>
    <row r="1049" spans="5:6" s="171" customFormat="1" ht="14.25">
      <c r="E1049" s="220" t="s">
        <v>1351</v>
      </c>
      <c r="F1049" s="220">
        <v>1722</v>
      </c>
    </row>
    <row r="1050" spans="5:6" s="171" customFormat="1" ht="14.25">
      <c r="E1050" s="220" t="s">
        <v>1352</v>
      </c>
      <c r="F1050" s="220">
        <v>3751</v>
      </c>
    </row>
    <row r="1051" spans="5:6" s="171" customFormat="1" ht="14.25">
      <c r="E1051" s="220" t="s">
        <v>1353</v>
      </c>
      <c r="F1051" s="220">
        <v>586</v>
      </c>
    </row>
    <row r="1052" spans="5:6" s="171" customFormat="1" ht="14.25">
      <c r="E1052" s="220" t="s">
        <v>1354</v>
      </c>
      <c r="F1052" s="220">
        <v>375</v>
      </c>
    </row>
    <row r="1053" spans="5:6" s="171" customFormat="1" ht="14.25">
      <c r="E1053" s="220" t="s">
        <v>1355</v>
      </c>
      <c r="F1053" s="220">
        <v>695</v>
      </c>
    </row>
    <row r="1054" spans="5:6" s="171" customFormat="1" ht="14.25">
      <c r="E1054" s="220" t="s">
        <v>1356</v>
      </c>
      <c r="F1054" s="220">
        <v>1155</v>
      </c>
    </row>
    <row r="1055" spans="5:6" s="171" customFormat="1" ht="14.25">
      <c r="E1055" s="220" t="s">
        <v>1357</v>
      </c>
      <c r="F1055" s="220">
        <v>9155</v>
      </c>
    </row>
    <row r="1056" spans="5:6" s="171" customFormat="1" ht="14.25">
      <c r="E1056" s="220" t="s">
        <v>1358</v>
      </c>
      <c r="F1056" s="220">
        <v>722</v>
      </c>
    </row>
    <row r="1057" spans="5:6" s="171" customFormat="1" ht="14.25">
      <c r="E1057" s="220" t="s">
        <v>1359</v>
      </c>
      <c r="F1057" s="220">
        <v>2029</v>
      </c>
    </row>
    <row r="1058" spans="5:6" s="171" customFormat="1" ht="14.25">
      <c r="E1058" s="220" t="s">
        <v>1360</v>
      </c>
      <c r="F1058" s="220">
        <v>1140</v>
      </c>
    </row>
    <row r="1059" spans="5:6" s="171" customFormat="1" ht="14.25">
      <c r="E1059" s="220" t="s">
        <v>1361</v>
      </c>
      <c r="F1059" s="220">
        <v>897</v>
      </c>
    </row>
    <row r="1060" spans="5:6" s="171" customFormat="1" ht="14.25">
      <c r="E1060" s="220" t="s">
        <v>1362</v>
      </c>
      <c r="F1060" s="220">
        <v>1889</v>
      </c>
    </row>
    <row r="1061" spans="5:6" s="171" customFormat="1" ht="14.25">
      <c r="E1061" s="220" t="s">
        <v>1363</v>
      </c>
      <c r="F1061" s="220">
        <v>3797</v>
      </c>
    </row>
    <row r="1062" spans="5:6" s="171" customFormat="1" ht="14.25">
      <c r="E1062" s="220" t="s">
        <v>1364</v>
      </c>
      <c r="F1062" s="220">
        <v>1200</v>
      </c>
    </row>
    <row r="1063" spans="5:6" s="171" customFormat="1" ht="14.25">
      <c r="E1063" s="220" t="s">
        <v>1365</v>
      </c>
      <c r="F1063" s="220">
        <v>9477</v>
      </c>
    </row>
    <row r="1064" spans="5:6" s="171" customFormat="1" ht="14.25">
      <c r="E1064" s="220" t="s">
        <v>1366</v>
      </c>
      <c r="F1064" s="220">
        <v>269</v>
      </c>
    </row>
    <row r="1065" spans="5:6" s="171" customFormat="1" ht="14.25">
      <c r="E1065" s="220" t="s">
        <v>1367</v>
      </c>
      <c r="F1065" s="220">
        <v>208</v>
      </c>
    </row>
    <row r="1066" spans="5:6" s="171" customFormat="1" ht="14.25">
      <c r="E1066" s="220" t="s">
        <v>1368</v>
      </c>
      <c r="F1066" s="220">
        <v>635</v>
      </c>
    </row>
    <row r="1067" spans="5:6" s="171" customFormat="1" ht="14.25">
      <c r="E1067" s="220" t="s">
        <v>1369</v>
      </c>
      <c r="F1067" s="220">
        <v>1163</v>
      </c>
    </row>
    <row r="1068" spans="5:6" s="171" customFormat="1" ht="14.25">
      <c r="E1068" s="220" t="s">
        <v>1370</v>
      </c>
      <c r="F1068" s="220">
        <v>1178</v>
      </c>
    </row>
    <row r="1069" spans="5:6" s="171" customFormat="1" ht="14.25">
      <c r="E1069" s="220" t="s">
        <v>1371</v>
      </c>
      <c r="F1069" s="220">
        <v>606</v>
      </c>
    </row>
    <row r="1070" spans="5:6" s="171" customFormat="1" ht="14.25">
      <c r="E1070" s="220" t="s">
        <v>1372</v>
      </c>
      <c r="F1070" s="220">
        <v>28</v>
      </c>
    </row>
    <row r="1071" spans="5:6" s="171" customFormat="1" ht="14.25">
      <c r="E1071" s="220" t="s">
        <v>1373</v>
      </c>
      <c r="F1071" s="220">
        <v>104</v>
      </c>
    </row>
    <row r="1072" spans="5:6" s="171" customFormat="1" ht="14.25">
      <c r="E1072" s="220" t="s">
        <v>1374</v>
      </c>
      <c r="F1072" s="220">
        <v>517</v>
      </c>
    </row>
    <row r="1073" spans="5:6" s="171" customFormat="1" ht="14.25">
      <c r="E1073" s="220" t="s">
        <v>1375</v>
      </c>
      <c r="F1073" s="220">
        <v>3599</v>
      </c>
    </row>
    <row r="1074" spans="5:6" s="171" customFormat="1" ht="14.25">
      <c r="E1074" s="220" t="s">
        <v>1376</v>
      </c>
      <c r="F1074" s="220">
        <v>1217</v>
      </c>
    </row>
    <row r="1075" spans="5:6" s="171" customFormat="1" ht="14.25">
      <c r="E1075" s="220" t="s">
        <v>1377</v>
      </c>
      <c r="F1075" s="220">
        <v>1196</v>
      </c>
    </row>
    <row r="1076" spans="5:6" s="171" customFormat="1" ht="14.25">
      <c r="E1076" s="220" t="s">
        <v>1378</v>
      </c>
      <c r="F1076" s="220">
        <v>308</v>
      </c>
    </row>
    <row r="1077" spans="5:6" s="171" customFormat="1" ht="14.25">
      <c r="E1077" s="220" t="s">
        <v>1379</v>
      </c>
      <c r="F1077" s="220">
        <v>308</v>
      </c>
    </row>
    <row r="1078" spans="5:6" s="171" customFormat="1" ht="14.25">
      <c r="E1078" s="220" t="s">
        <v>1380</v>
      </c>
      <c r="F1078" s="220">
        <v>776</v>
      </c>
    </row>
    <row r="1079" spans="5:6" s="171" customFormat="1" ht="14.25">
      <c r="E1079" s="220" t="s">
        <v>1381</v>
      </c>
      <c r="F1079" s="220">
        <v>1461</v>
      </c>
    </row>
    <row r="1080" spans="5:6" s="171" customFormat="1" ht="14.25">
      <c r="E1080" s="220" t="s">
        <v>1382</v>
      </c>
      <c r="F1080" s="220">
        <v>43</v>
      </c>
    </row>
    <row r="1081" spans="5:6" s="171" customFormat="1" ht="14.25">
      <c r="E1081" s="220" t="s">
        <v>1383</v>
      </c>
      <c r="F1081" s="220">
        <v>822</v>
      </c>
    </row>
    <row r="1082" spans="5:6" s="171" customFormat="1" ht="14.25">
      <c r="E1082" s="220" t="s">
        <v>1384</v>
      </c>
      <c r="F1082" s="220">
        <v>1128</v>
      </c>
    </row>
    <row r="1083" spans="5:6" s="171" customFormat="1" ht="14.25">
      <c r="E1083" s="220" t="s">
        <v>1385</v>
      </c>
      <c r="F1083" s="220">
        <v>2054</v>
      </c>
    </row>
    <row r="1084" spans="5:6" s="171" customFormat="1" ht="14.25">
      <c r="E1084" s="220" t="s">
        <v>1386</v>
      </c>
      <c r="F1084" s="220">
        <v>1862</v>
      </c>
    </row>
    <row r="1085" spans="5:6" s="171" customFormat="1" ht="14.25">
      <c r="E1085" s="220" t="s">
        <v>1387</v>
      </c>
      <c r="F1085" s="220">
        <v>9862</v>
      </c>
    </row>
    <row r="1086" spans="5:6" s="171" customFormat="1" ht="14.25">
      <c r="E1086" s="220" t="s">
        <v>1388</v>
      </c>
      <c r="F1086" s="220">
        <v>649</v>
      </c>
    </row>
    <row r="1087" spans="5:6" s="171" customFormat="1" ht="14.25">
      <c r="E1087" s="220" t="s">
        <v>1389</v>
      </c>
      <c r="F1087" s="220">
        <v>4019</v>
      </c>
    </row>
    <row r="1088" spans="5:6" s="171" customFormat="1" ht="14.25">
      <c r="E1088" s="220" t="s">
        <v>1390</v>
      </c>
      <c r="F1088" s="220">
        <v>1282</v>
      </c>
    </row>
    <row r="1089" spans="5:6" s="171" customFormat="1" ht="14.25">
      <c r="E1089" s="220" t="s">
        <v>1391</v>
      </c>
      <c r="F1089" s="220">
        <v>607</v>
      </c>
    </row>
    <row r="1090" spans="5:6" s="171" customFormat="1" ht="14.25">
      <c r="E1090" s="220" t="s">
        <v>1392</v>
      </c>
      <c r="F1090" s="220">
        <v>607</v>
      </c>
    </row>
    <row r="1091" spans="5:6" s="171" customFormat="1" ht="14.25">
      <c r="E1091" s="220" t="s">
        <v>1393</v>
      </c>
      <c r="F1091" s="220">
        <v>1938</v>
      </c>
    </row>
    <row r="1092" spans="5:6" s="171" customFormat="1" ht="14.25">
      <c r="E1092" s="220" t="s">
        <v>1394</v>
      </c>
      <c r="F1092" s="220">
        <v>731</v>
      </c>
    </row>
    <row r="1093" spans="5:6" s="171" customFormat="1" ht="14.25">
      <c r="E1093" s="220" t="s">
        <v>1395</v>
      </c>
      <c r="F1093" s="220">
        <v>1268</v>
      </c>
    </row>
    <row r="1094" spans="5:6" s="171" customFormat="1" ht="14.25">
      <c r="E1094" s="220" t="s">
        <v>1396</v>
      </c>
      <c r="F1094" s="220">
        <v>3614</v>
      </c>
    </row>
    <row r="1095" spans="5:6" s="171" customFormat="1" ht="14.25">
      <c r="E1095" s="220" t="s">
        <v>1397</v>
      </c>
      <c r="F1095" s="220">
        <v>1343</v>
      </c>
    </row>
    <row r="1096" spans="5:6" s="171" customFormat="1" ht="14.25">
      <c r="E1096" s="220" t="s">
        <v>1398</v>
      </c>
      <c r="F1096" s="220">
        <v>9343</v>
      </c>
    </row>
    <row r="1097" spans="5:6" s="171" customFormat="1" ht="14.25">
      <c r="E1097" s="220" t="s">
        <v>1399</v>
      </c>
      <c r="F1097" s="220">
        <v>382</v>
      </c>
    </row>
    <row r="1098" spans="5:6" s="171" customFormat="1" ht="14.25">
      <c r="E1098" s="220" t="s">
        <v>1400</v>
      </c>
      <c r="F1098" s="220">
        <v>1202</v>
      </c>
    </row>
    <row r="1099" spans="5:6" s="171" customFormat="1" ht="14.25">
      <c r="E1099" s="220" t="s">
        <v>1401</v>
      </c>
      <c r="F1099" s="220">
        <v>1952</v>
      </c>
    </row>
    <row r="1100" spans="5:6" s="171" customFormat="1" ht="14.25">
      <c r="E1100" s="220" t="s">
        <v>1402</v>
      </c>
      <c r="F1100" s="220">
        <v>1949</v>
      </c>
    </row>
    <row r="1101" spans="5:6" s="171" customFormat="1" ht="14.25">
      <c r="E1101" s="220" t="s">
        <v>1403</v>
      </c>
      <c r="F1101" s="220">
        <v>1943</v>
      </c>
    </row>
    <row r="1102" spans="5:6" s="171" customFormat="1" ht="14.25">
      <c r="E1102" s="220" t="s">
        <v>1404</v>
      </c>
      <c r="F1102" s="220">
        <v>164</v>
      </c>
    </row>
    <row r="1103" spans="5:6" s="171" customFormat="1" ht="14.25">
      <c r="E1103" s="220" t="s">
        <v>1405</v>
      </c>
      <c r="F1103" s="220">
        <v>2044</v>
      </c>
    </row>
    <row r="1104" spans="5:6" s="171" customFormat="1" ht="14.25">
      <c r="E1104" s="220" t="s">
        <v>1406</v>
      </c>
      <c r="F1104" s="220">
        <v>596</v>
      </c>
    </row>
    <row r="1105" spans="5:6" s="171" customFormat="1" ht="14.25">
      <c r="E1105" s="220" t="s">
        <v>1407</v>
      </c>
      <c r="F1105" s="220">
        <v>596</v>
      </c>
    </row>
    <row r="1106" spans="5:6" s="171" customFormat="1" ht="14.25">
      <c r="E1106" s="220" t="s">
        <v>1408</v>
      </c>
      <c r="F1106" s="220">
        <v>1154</v>
      </c>
    </row>
    <row r="1107" spans="5:6" s="171" customFormat="1" ht="14.25">
      <c r="E1107" s="220" t="s">
        <v>1409</v>
      </c>
      <c r="F1107" s="220">
        <v>1465</v>
      </c>
    </row>
    <row r="1108" spans="5:6" s="171" customFormat="1" ht="14.25">
      <c r="E1108" s="220" t="s">
        <v>1410</v>
      </c>
      <c r="F1108" s="220">
        <v>2030</v>
      </c>
    </row>
    <row r="1109" spans="5:6" s="171" customFormat="1" ht="14.25">
      <c r="E1109" s="220" t="s">
        <v>1411</v>
      </c>
      <c r="F1109" s="220">
        <v>1174</v>
      </c>
    </row>
    <row r="1110" spans="5:6" s="171" customFormat="1" ht="14.25">
      <c r="E1110" s="220" t="s">
        <v>1412</v>
      </c>
      <c r="F1110" s="220">
        <v>1205</v>
      </c>
    </row>
    <row r="1111" spans="5:6" s="171" customFormat="1" ht="14.25">
      <c r="E1111" s="220" t="s">
        <v>1413</v>
      </c>
      <c r="F1111" s="220">
        <v>48</v>
      </c>
    </row>
    <row r="1112" spans="5:6" s="171" customFormat="1" ht="14.25">
      <c r="E1112" s="220" t="s">
        <v>1414</v>
      </c>
      <c r="F1112" s="220">
        <v>347</v>
      </c>
    </row>
    <row r="1113" spans="5:6" s="171" customFormat="1" ht="14.25">
      <c r="E1113" s="220" t="s">
        <v>1415</v>
      </c>
      <c r="F1113" s="220">
        <v>994</v>
      </c>
    </row>
    <row r="1114" spans="5:6" s="171" customFormat="1" ht="14.25">
      <c r="E1114" s="220" t="s">
        <v>1416</v>
      </c>
      <c r="F1114" s="220">
        <v>1258</v>
      </c>
    </row>
    <row r="1115" spans="5:6" s="171" customFormat="1" ht="14.25">
      <c r="E1115" s="220" t="s">
        <v>1417</v>
      </c>
      <c r="F1115" s="220">
        <v>263</v>
      </c>
    </row>
    <row r="1116" spans="5:6" s="171" customFormat="1" ht="14.25">
      <c r="E1116" s="220" t="s">
        <v>1418</v>
      </c>
      <c r="F1116" s="220">
        <v>298</v>
      </c>
    </row>
    <row r="1117" spans="5:6" s="171" customFormat="1" ht="14.25">
      <c r="E1117" s="220" t="s">
        <v>1419</v>
      </c>
      <c r="F1117" s="220">
        <v>742</v>
      </c>
    </row>
    <row r="1118" spans="5:6" s="171" customFormat="1" ht="14.25">
      <c r="E1118" s="220" t="s">
        <v>1420</v>
      </c>
      <c r="F1118" s="220">
        <v>748</v>
      </c>
    </row>
    <row r="1119" spans="5:6" s="171" customFormat="1" ht="14.25">
      <c r="E1119" s="220" t="s">
        <v>1421</v>
      </c>
      <c r="F1119" s="220">
        <v>298</v>
      </c>
    </row>
    <row r="1120" spans="5:6" s="171" customFormat="1" ht="14.25">
      <c r="E1120" s="220" t="s">
        <v>1422</v>
      </c>
      <c r="F1120" s="220">
        <v>4203</v>
      </c>
    </row>
    <row r="1121" spans="5:6" s="171" customFormat="1" ht="14.25">
      <c r="E1121" s="220" t="s">
        <v>1423</v>
      </c>
      <c r="F1121" s="220">
        <v>939</v>
      </c>
    </row>
    <row r="1122" spans="5:6" s="171" customFormat="1" ht="14.25">
      <c r="E1122" s="220" t="s">
        <v>1424</v>
      </c>
      <c r="F1122" s="220">
        <v>939</v>
      </c>
    </row>
    <row r="1123" spans="5:6" s="171" customFormat="1" ht="14.25">
      <c r="E1123" s="220" t="s">
        <v>1425</v>
      </c>
      <c r="F1123" s="220">
        <v>197</v>
      </c>
    </row>
    <row r="1124" spans="5:6" s="171" customFormat="1" ht="14.25">
      <c r="E1124" s="220" t="s">
        <v>1426</v>
      </c>
      <c r="F1124" s="220">
        <v>1082</v>
      </c>
    </row>
    <row r="1125" spans="5:6" s="171" customFormat="1" ht="14.25">
      <c r="E1125" s="220" t="s">
        <v>1427</v>
      </c>
      <c r="F1125" s="220">
        <v>678</v>
      </c>
    </row>
    <row r="1126" spans="5:6" s="171" customFormat="1" ht="14.25">
      <c r="E1126" s="220" t="s">
        <v>1428</v>
      </c>
      <c r="F1126" s="220">
        <v>694</v>
      </c>
    </row>
    <row r="1127" spans="5:6" s="171" customFormat="1" ht="14.25">
      <c r="E1127" s="220" t="s">
        <v>1429</v>
      </c>
      <c r="F1127" s="220">
        <v>272</v>
      </c>
    </row>
    <row r="1128" spans="5:6" s="171" customFormat="1" ht="14.25">
      <c r="E1128" s="220" t="s">
        <v>1430</v>
      </c>
      <c r="F1128" s="220">
        <v>3657</v>
      </c>
    </row>
    <row r="1129" spans="5:6" s="171" customFormat="1" ht="14.25">
      <c r="E1129" s="220" t="s">
        <v>1431</v>
      </c>
      <c r="F1129" s="220">
        <v>570</v>
      </c>
    </row>
    <row r="1130" spans="5:6" s="171" customFormat="1" ht="14.25">
      <c r="E1130" s="220" t="s">
        <v>1432</v>
      </c>
      <c r="F1130" s="220">
        <v>1250</v>
      </c>
    </row>
    <row r="1131" spans="5:6" s="171" customFormat="1" ht="14.25">
      <c r="E1131" s="220" t="s">
        <v>1433</v>
      </c>
      <c r="F1131" s="220">
        <v>416</v>
      </c>
    </row>
    <row r="1132" spans="5:6" s="171" customFormat="1" ht="14.25">
      <c r="E1132" s="220" t="s">
        <v>1434</v>
      </c>
      <c r="F1132" s="220">
        <v>1464</v>
      </c>
    </row>
    <row r="1133" spans="5:6" s="171" customFormat="1" ht="14.25">
      <c r="E1133" s="220" t="s">
        <v>1435</v>
      </c>
      <c r="F1133" s="220">
        <v>518</v>
      </c>
    </row>
    <row r="1134" spans="5:6" s="171" customFormat="1" ht="14.25">
      <c r="E1134" s="220" t="s">
        <v>1436</v>
      </c>
      <c r="F1134" s="220">
        <v>416</v>
      </c>
    </row>
    <row r="1135" spans="5:6" s="171" customFormat="1" ht="14.25">
      <c r="E1135" s="220" t="s">
        <v>1437</v>
      </c>
      <c r="F1135" s="220">
        <v>3616</v>
      </c>
    </row>
    <row r="1136" spans="5:6" s="171" customFormat="1" ht="14.25">
      <c r="E1136" s="220" t="s">
        <v>1438</v>
      </c>
      <c r="F1136" s="220">
        <v>3608</v>
      </c>
    </row>
    <row r="1137" spans="5:6" s="171" customFormat="1" ht="14.25">
      <c r="E1137" s="220" t="s">
        <v>1439</v>
      </c>
      <c r="F1137" s="220">
        <v>1127</v>
      </c>
    </row>
    <row r="1138" spans="5:6" s="171" customFormat="1" ht="14.25">
      <c r="E1138" s="220" t="s">
        <v>1440</v>
      </c>
      <c r="F1138" s="220">
        <v>4008</v>
      </c>
    </row>
    <row r="1139" spans="5:6" s="171" customFormat="1" ht="14.25">
      <c r="E1139" s="220" t="s">
        <v>1441</v>
      </c>
      <c r="F1139" s="220">
        <v>286</v>
      </c>
    </row>
    <row r="1140" spans="5:6" s="171" customFormat="1" ht="14.25">
      <c r="E1140" s="220" t="s">
        <v>1442</v>
      </c>
      <c r="F1140" s="220">
        <v>3752</v>
      </c>
    </row>
    <row r="1141" spans="5:6" s="171" customFormat="1" ht="14.25">
      <c r="E1141" s="220" t="s">
        <v>1443</v>
      </c>
      <c r="F1141" s="220">
        <v>3651</v>
      </c>
    </row>
    <row r="1142" spans="5:6" s="171" customFormat="1" ht="14.25">
      <c r="E1142" s="220" t="s">
        <v>1444</v>
      </c>
      <c r="F1142" s="220">
        <v>1327</v>
      </c>
    </row>
    <row r="1143" spans="5:6" s="171" customFormat="1" ht="14.25">
      <c r="E1143" s="220" t="s">
        <v>1445</v>
      </c>
      <c r="F1143" s="220">
        <v>3653</v>
      </c>
    </row>
    <row r="1144" spans="5:6" s="171" customFormat="1" ht="14.25">
      <c r="E1144" s="220" t="s">
        <v>1446</v>
      </c>
      <c r="F1144" s="220">
        <v>9653</v>
      </c>
    </row>
    <row r="1145" spans="5:6" s="171" customFormat="1" ht="14.25">
      <c r="E1145" s="220" t="s">
        <v>1447</v>
      </c>
      <c r="F1145" s="220">
        <v>3637</v>
      </c>
    </row>
    <row r="1146" spans="5:6" s="171" customFormat="1" ht="14.25">
      <c r="E1146" s="220" t="s">
        <v>1448</v>
      </c>
      <c r="F1146" s="220">
        <v>9063</v>
      </c>
    </row>
    <row r="1147" spans="5:6" s="171" customFormat="1" ht="14.25">
      <c r="E1147" s="220" t="s">
        <v>1449</v>
      </c>
      <c r="F1147" s="220">
        <v>1063</v>
      </c>
    </row>
    <row r="1148" spans="5:6" s="171" customFormat="1" ht="14.25">
      <c r="E1148" s="220" t="s">
        <v>1450</v>
      </c>
      <c r="F1148" s="220">
        <v>518</v>
      </c>
    </row>
    <row r="1149" spans="5:6" s="171" customFormat="1" ht="14.25">
      <c r="E1149" s="220" t="s">
        <v>1451</v>
      </c>
      <c r="F1149" s="220">
        <v>1270</v>
      </c>
    </row>
    <row r="1150" spans="5:6" s="171" customFormat="1" ht="14.25">
      <c r="E1150" s="220" t="s">
        <v>1452</v>
      </c>
      <c r="F1150" s="220">
        <v>344</v>
      </c>
    </row>
    <row r="1151" spans="5:6" s="171" customFormat="1" ht="14.25">
      <c r="E1151" s="220" t="s">
        <v>1453</v>
      </c>
      <c r="F1151" s="220">
        <v>230</v>
      </c>
    </row>
    <row r="1152" spans="5:6" s="171" customFormat="1" ht="14.25">
      <c r="E1152" s="220" t="s">
        <v>1454</v>
      </c>
      <c r="F1152" s="220">
        <v>668</v>
      </c>
    </row>
    <row r="1153" spans="5:6" s="171" customFormat="1" ht="14.25">
      <c r="E1153" s="220" t="s">
        <v>1455</v>
      </c>
      <c r="F1153" s="220">
        <v>1933</v>
      </c>
    </row>
    <row r="1154" spans="5:6" s="171" customFormat="1" ht="14.25">
      <c r="E1154" s="220" t="s">
        <v>1456</v>
      </c>
      <c r="F1154" s="220">
        <v>1456</v>
      </c>
    </row>
    <row r="1155" spans="5:6" s="171" customFormat="1" ht="14.25">
      <c r="E1155" s="220" t="s">
        <v>1457</v>
      </c>
      <c r="F1155" s="220">
        <v>1463</v>
      </c>
    </row>
    <row r="1156" spans="5:6" s="171" customFormat="1" ht="14.25">
      <c r="E1156" s="220" t="s">
        <v>1458</v>
      </c>
      <c r="F1156" s="220">
        <v>3745</v>
      </c>
    </row>
    <row r="1157" spans="5:6" s="171" customFormat="1" ht="14.25">
      <c r="E1157" s="220" t="s">
        <v>1459</v>
      </c>
      <c r="F1157" s="220">
        <v>325</v>
      </c>
    </row>
    <row r="1158" spans="5:6" s="171" customFormat="1" ht="14.25">
      <c r="E1158" s="220" t="s">
        <v>1460</v>
      </c>
      <c r="F1158" s="220">
        <v>757</v>
      </c>
    </row>
    <row r="1159" spans="5:6" s="171" customFormat="1" ht="14.25">
      <c r="E1159" s="220" t="s">
        <v>1461</v>
      </c>
      <c r="F1159" s="220">
        <v>58</v>
      </c>
    </row>
    <row r="1160" spans="5:6" s="171" customFormat="1" ht="14.25">
      <c r="E1160" s="220" t="s">
        <v>1462</v>
      </c>
      <c r="F1160" s="220">
        <v>1222</v>
      </c>
    </row>
    <row r="1161" spans="5:6" s="171" customFormat="1" ht="14.25">
      <c r="E1161" s="220" t="s">
        <v>1463</v>
      </c>
      <c r="F1161" s="220">
        <v>1370</v>
      </c>
    </row>
    <row r="1162" spans="5:6" s="171" customFormat="1" ht="14.25">
      <c r="E1162" s="220" t="s">
        <v>1464</v>
      </c>
      <c r="F1162" s="220">
        <v>3576</v>
      </c>
    </row>
    <row r="1163" spans="5:6" s="171" customFormat="1" ht="14.25">
      <c r="E1163" s="220" t="s">
        <v>1465</v>
      </c>
      <c r="F1163" s="220">
        <v>1190</v>
      </c>
    </row>
    <row r="1164" spans="5:6" s="171" customFormat="1" ht="14.25">
      <c r="E1164" s="220" t="s">
        <v>1466</v>
      </c>
      <c r="F1164" s="220">
        <v>99</v>
      </c>
    </row>
    <row r="1165" spans="5:6" s="171" customFormat="1" ht="14.25">
      <c r="E1165" s="220" t="s">
        <v>1467</v>
      </c>
      <c r="F1165" s="220">
        <v>9099</v>
      </c>
    </row>
    <row r="1166" spans="5:6" s="171" customFormat="1" ht="14.25">
      <c r="E1166" s="220" t="s">
        <v>1468</v>
      </c>
      <c r="F1166" s="220">
        <v>3610</v>
      </c>
    </row>
    <row r="1167" spans="5:6" s="171" customFormat="1" ht="14.25">
      <c r="E1167" s="220" t="s">
        <v>1469</v>
      </c>
      <c r="F1167" s="220">
        <v>648</v>
      </c>
    </row>
    <row r="1168" spans="5:6" s="171" customFormat="1" ht="14.25">
      <c r="E1168" s="220" t="s">
        <v>1470</v>
      </c>
      <c r="F1168" s="220">
        <v>22</v>
      </c>
    </row>
    <row r="1169" spans="5:6" s="171" customFormat="1" ht="14.25">
      <c r="E1169" s="220" t="s">
        <v>1471</v>
      </c>
      <c r="F1169" s="220">
        <v>635</v>
      </c>
    </row>
    <row r="1170" spans="5:6" s="171" customFormat="1" ht="14.25">
      <c r="E1170" s="220" t="s">
        <v>1472</v>
      </c>
      <c r="F1170" s="220">
        <v>843</v>
      </c>
    </row>
    <row r="1171" spans="5:6" s="171" customFormat="1" ht="14.25">
      <c r="E1171" s="220" t="s">
        <v>1473</v>
      </c>
      <c r="F1171" s="220">
        <v>4101</v>
      </c>
    </row>
    <row r="1172" spans="5:6" s="171" customFormat="1" ht="14.25">
      <c r="E1172" s="220" t="s">
        <v>1474</v>
      </c>
      <c r="F1172" s="220">
        <v>1340</v>
      </c>
    </row>
    <row r="1173" spans="5:6" s="171" customFormat="1" ht="14.25">
      <c r="E1173" s="220" t="s">
        <v>1475</v>
      </c>
      <c r="F1173" s="220">
        <v>97</v>
      </c>
    </row>
    <row r="1174" spans="5:6" s="171" customFormat="1" ht="14.25">
      <c r="E1174" s="220" t="s">
        <v>1476</v>
      </c>
      <c r="F1174" s="220">
        <v>66</v>
      </c>
    </row>
    <row r="1175" spans="5:6" s="171" customFormat="1" ht="14.25">
      <c r="E1175" s="220" t="s">
        <v>1477</v>
      </c>
      <c r="F1175" s="220">
        <v>66</v>
      </c>
    </row>
    <row r="1176" spans="5:6" s="171" customFormat="1" ht="14.25">
      <c r="E1176" s="220" t="s">
        <v>1478</v>
      </c>
      <c r="F1176" s="220">
        <v>1930</v>
      </c>
    </row>
    <row r="1177" spans="5:6" s="171" customFormat="1" ht="14.25">
      <c r="E1177" s="220" t="s">
        <v>1479</v>
      </c>
      <c r="F1177" s="220">
        <v>1098</v>
      </c>
    </row>
    <row r="1178" spans="5:6" s="171" customFormat="1" ht="14.25">
      <c r="E1178" s="220" t="s">
        <v>1480</v>
      </c>
      <c r="F1178" s="220">
        <v>421</v>
      </c>
    </row>
    <row r="1179" spans="5:6" s="171" customFormat="1" ht="14.25">
      <c r="E1179" s="220" t="s">
        <v>1481</v>
      </c>
      <c r="F1179" s="220">
        <v>1997</v>
      </c>
    </row>
    <row r="1180" spans="5:6" s="171" customFormat="1" ht="14.25">
      <c r="E1180" s="220" t="s">
        <v>1482</v>
      </c>
      <c r="F1180" s="220">
        <v>765</v>
      </c>
    </row>
    <row r="1181" spans="5:6" s="171" customFormat="1" ht="14.25">
      <c r="E1181" s="220" t="s">
        <v>1483</v>
      </c>
      <c r="F1181" s="220">
        <v>378</v>
      </c>
    </row>
    <row r="1182" spans="5:6" s="171" customFormat="1" ht="14.25">
      <c r="E1182" s="220" t="s">
        <v>1484</v>
      </c>
      <c r="F1182" s="220">
        <v>520</v>
      </c>
    </row>
    <row r="1183" spans="5:6" s="171" customFormat="1" ht="14.25">
      <c r="E1183" s="220" t="s">
        <v>1485</v>
      </c>
      <c r="F1183" s="220">
        <v>9520</v>
      </c>
    </row>
    <row r="1184" spans="5:6" s="171" customFormat="1" ht="14.25">
      <c r="E1184" s="220" t="s">
        <v>1486</v>
      </c>
      <c r="F1184" s="220">
        <v>3605</v>
      </c>
    </row>
    <row r="1185" spans="5:6" s="171" customFormat="1" ht="14.25">
      <c r="E1185" s="220" t="s">
        <v>1487</v>
      </c>
      <c r="F1185" s="220">
        <v>620</v>
      </c>
    </row>
    <row r="1186" spans="5:6" s="171" customFormat="1" ht="14.25">
      <c r="E1186" s="220" t="s">
        <v>1488</v>
      </c>
      <c r="F1186" s="220">
        <v>3785</v>
      </c>
    </row>
    <row r="1187" spans="5:6" s="171" customFormat="1" ht="14.25">
      <c r="E1187" s="220" t="s">
        <v>1489</v>
      </c>
      <c r="F1187" s="220">
        <v>670</v>
      </c>
    </row>
    <row r="1188" spans="5:6" s="171" customFormat="1" ht="14.25">
      <c r="E1188" s="220" t="s">
        <v>1490</v>
      </c>
      <c r="F1188" s="220">
        <v>563</v>
      </c>
    </row>
    <row r="1189" spans="5:6" s="171" customFormat="1" ht="14.25">
      <c r="E1189" s="220" t="s">
        <v>1491</v>
      </c>
      <c r="F1189" s="220">
        <v>732</v>
      </c>
    </row>
    <row r="1190" spans="5:6" s="171" customFormat="1" ht="14.25">
      <c r="E1190" s="220" t="s">
        <v>1492</v>
      </c>
      <c r="F1190" s="220">
        <v>395</v>
      </c>
    </row>
    <row r="1191" spans="5:6" s="171" customFormat="1" ht="14.25">
      <c r="E1191" s="220" t="s">
        <v>1493</v>
      </c>
      <c r="F1191" s="220">
        <v>130</v>
      </c>
    </row>
    <row r="1192" spans="5:6" s="171" customFormat="1" ht="14.25">
      <c r="E1192" s="220" t="s">
        <v>1494</v>
      </c>
      <c r="F1192" s="220">
        <v>729</v>
      </c>
    </row>
    <row r="1193" spans="5:6" s="171" customFormat="1" ht="14.25">
      <c r="E1193" s="220" t="s">
        <v>1495</v>
      </c>
      <c r="F1193" s="220">
        <v>194</v>
      </c>
    </row>
    <row r="1194" spans="5:6" s="171" customFormat="1" ht="14.25">
      <c r="E1194" s="220" t="s">
        <v>1496</v>
      </c>
      <c r="F1194" s="220">
        <v>213</v>
      </c>
    </row>
    <row r="1195" spans="5:6" s="171" customFormat="1" ht="14.25">
      <c r="E1195" s="220" t="s">
        <v>1497</v>
      </c>
      <c r="F1195" s="220">
        <v>425</v>
      </c>
    </row>
    <row r="1196" spans="5:6" s="171" customFormat="1" ht="14.25">
      <c r="E1196" s="220" t="s">
        <v>1498</v>
      </c>
      <c r="F1196" s="220">
        <v>791</v>
      </c>
    </row>
    <row r="1197" spans="5:6" s="171" customFormat="1" ht="14.25">
      <c r="E1197" s="220" t="s">
        <v>1499</v>
      </c>
      <c r="F1197" s="220">
        <v>1315</v>
      </c>
    </row>
    <row r="1198" spans="5:6" s="171" customFormat="1" ht="14.25">
      <c r="E1198" s="220" t="s">
        <v>1500</v>
      </c>
      <c r="F1198" s="220">
        <v>1184</v>
      </c>
    </row>
    <row r="1199" spans="5:6" s="171" customFormat="1" ht="14.25">
      <c r="E1199" s="220" t="s">
        <v>1501</v>
      </c>
      <c r="F1199" s="220">
        <v>3648</v>
      </c>
    </row>
    <row r="1200" spans="5:6" s="171" customFormat="1" ht="14.25">
      <c r="E1200" s="220" t="s">
        <v>1502</v>
      </c>
      <c r="F1200" s="220">
        <v>4551</v>
      </c>
    </row>
    <row r="1201" spans="5:6" s="171" customFormat="1" ht="14.25">
      <c r="E1201" s="220" t="s">
        <v>1503</v>
      </c>
      <c r="F1201" s="220">
        <v>1124</v>
      </c>
    </row>
    <row r="1202" spans="5:6" s="171" customFormat="1" ht="14.25">
      <c r="E1202" s="220" t="s">
        <v>1504</v>
      </c>
      <c r="F1202" s="220">
        <v>1124</v>
      </c>
    </row>
    <row r="1203" spans="5:6" s="171" customFormat="1" ht="14.25">
      <c r="E1203" s="220" t="s">
        <v>1505</v>
      </c>
      <c r="F1203" s="220">
        <v>408</v>
      </c>
    </row>
    <row r="1204" spans="5:6" s="171" customFormat="1" ht="14.25">
      <c r="E1204" s="220" t="s">
        <v>1506</v>
      </c>
      <c r="F1204" s="220">
        <v>1197</v>
      </c>
    </row>
    <row r="1205" spans="5:6" s="171" customFormat="1" ht="14.25">
      <c r="E1205" s="220" t="s">
        <v>1507</v>
      </c>
      <c r="F1205" s="220">
        <v>1197</v>
      </c>
    </row>
    <row r="1206" spans="5:6" s="171" customFormat="1" ht="14.25">
      <c r="E1206" s="220" t="s">
        <v>1508</v>
      </c>
      <c r="F1206" s="220">
        <v>524</v>
      </c>
    </row>
    <row r="1207" spans="5:6" s="171" customFormat="1" ht="14.25">
      <c r="E1207" s="220" t="s">
        <v>1509</v>
      </c>
      <c r="F1207" s="220">
        <v>396</v>
      </c>
    </row>
    <row r="1208" spans="5:6" s="171" customFormat="1" ht="14.25">
      <c r="E1208" s="220" t="s">
        <v>1510</v>
      </c>
      <c r="F1208" s="220">
        <v>315</v>
      </c>
    </row>
    <row r="1209" spans="5:6" s="171" customFormat="1" ht="14.25">
      <c r="E1209" s="220" t="s">
        <v>1511</v>
      </c>
      <c r="F1209" s="220">
        <v>55</v>
      </c>
    </row>
    <row r="1210" spans="5:6" s="171" customFormat="1" ht="14.25">
      <c r="E1210" s="220" t="s">
        <v>1512</v>
      </c>
      <c r="F1210" s="220">
        <v>3724</v>
      </c>
    </row>
    <row r="1211" spans="5:6" s="171" customFormat="1" ht="14.25">
      <c r="E1211" s="220" t="s">
        <v>1513</v>
      </c>
      <c r="F1211" s="220">
        <v>309</v>
      </c>
    </row>
    <row r="1212" spans="5:6" s="171" customFormat="1" ht="14.25">
      <c r="E1212" s="220" t="s">
        <v>1514</v>
      </c>
      <c r="F1212" s="220">
        <v>80</v>
      </c>
    </row>
    <row r="1213" spans="5:6" s="171" customFormat="1" ht="14.25">
      <c r="E1213" s="220" t="s">
        <v>1515</v>
      </c>
      <c r="F1213" s="220">
        <v>9100</v>
      </c>
    </row>
    <row r="1214" spans="5:6" s="171" customFormat="1" ht="14.25">
      <c r="E1214" s="220" t="s">
        <v>1516</v>
      </c>
      <c r="F1214" s="220">
        <v>9101</v>
      </c>
    </row>
    <row r="1215" spans="5:6" s="171" customFormat="1" ht="14.25">
      <c r="E1215" s="220" t="s">
        <v>1517</v>
      </c>
      <c r="F1215" s="220">
        <v>9102</v>
      </c>
    </row>
    <row r="1216" spans="5:6" s="171" customFormat="1" ht="14.25">
      <c r="E1216" s="220" t="s">
        <v>1518</v>
      </c>
      <c r="F1216" s="220">
        <v>9100</v>
      </c>
    </row>
    <row r="1217" spans="5:6" s="171" customFormat="1" ht="14.25">
      <c r="E1217" s="220" t="s">
        <v>1519</v>
      </c>
      <c r="F1217" s="220">
        <v>4304</v>
      </c>
    </row>
    <row r="1218" spans="5:6" s="171" customFormat="1" ht="14.25">
      <c r="E1218" s="220" t="s">
        <v>1520</v>
      </c>
      <c r="F1218" s="220">
        <v>926</v>
      </c>
    </row>
    <row r="1219" spans="5:6" s="171" customFormat="1" ht="14.25">
      <c r="E1219" s="220" t="s">
        <v>1521</v>
      </c>
      <c r="F1219" s="220">
        <v>590</v>
      </c>
    </row>
    <row r="1220" spans="5:6" s="171" customFormat="1" ht="14.25">
      <c r="E1220" s="220" t="s">
        <v>1522</v>
      </c>
      <c r="F1220" s="220">
        <v>4303</v>
      </c>
    </row>
    <row r="1221" spans="5:6" s="171" customFormat="1" ht="14.25">
      <c r="E1221" s="220" t="s">
        <v>1523</v>
      </c>
      <c r="F1221" s="220">
        <v>405</v>
      </c>
    </row>
    <row r="1222" spans="5:6" s="171" customFormat="1" ht="14.25">
      <c r="E1222" s="220" t="s">
        <v>1524</v>
      </c>
      <c r="F1222" s="220">
        <v>296</v>
      </c>
    </row>
    <row r="1223" spans="5:6" s="171" customFormat="1" ht="14.25">
      <c r="E1223" s="220" t="s">
        <v>1525</v>
      </c>
      <c r="F1223" s="220">
        <v>3725</v>
      </c>
    </row>
    <row r="1224" spans="5:6" s="171" customFormat="1" ht="14.25">
      <c r="E1224" s="220" t="s">
        <v>1526</v>
      </c>
      <c r="F1224" s="220">
        <v>1057</v>
      </c>
    </row>
    <row r="1225" spans="5:6" s="171" customFormat="1" ht="14.25">
      <c r="E1225" s="220" t="s">
        <v>1527</v>
      </c>
      <c r="F1225" s="220">
        <v>1279</v>
      </c>
    </row>
    <row r="1226" spans="5:6" s="171" customFormat="1" ht="14.25">
      <c r="E1226" s="220" t="s">
        <v>1528</v>
      </c>
      <c r="F1226" s="220">
        <v>312</v>
      </c>
    </row>
    <row r="1227" spans="5:6" s="171" customFormat="1" ht="14.25">
      <c r="E1227" s="220" t="s">
        <v>1529</v>
      </c>
      <c r="F1227" s="220">
        <v>686</v>
      </c>
    </row>
    <row r="1228" spans="5:6" s="171" customFormat="1" ht="14.25">
      <c r="E1228" s="220" t="s">
        <v>1530</v>
      </c>
      <c r="F1228" s="220">
        <v>858</v>
      </c>
    </row>
    <row r="1229" spans="5:6" s="171" customFormat="1" ht="14.25">
      <c r="E1229" s="220" t="s">
        <v>1531</v>
      </c>
      <c r="F1229" s="220">
        <v>827</v>
      </c>
    </row>
    <row r="1230" spans="5:6" s="171" customFormat="1" ht="14.25">
      <c r="E1230" s="220" t="s">
        <v>1532</v>
      </c>
      <c r="F1230" s="220">
        <v>1071</v>
      </c>
    </row>
    <row r="1231" spans="5:6" s="171" customFormat="1" ht="14.25">
      <c r="E1231" s="220" t="s">
        <v>1533</v>
      </c>
      <c r="F1231" s="220">
        <v>1259</v>
      </c>
    </row>
    <row r="1232" spans="5:6" s="171" customFormat="1" ht="14.25">
      <c r="E1232" s="220" t="s">
        <v>1534</v>
      </c>
      <c r="F1232" s="220">
        <v>4303</v>
      </c>
    </row>
    <row r="1233" spans="5:6" s="171" customFormat="1" ht="14.25">
      <c r="E1233" s="220" t="s">
        <v>1535</v>
      </c>
      <c r="F1233" s="220">
        <v>296</v>
      </c>
    </row>
    <row r="1234" spans="5:6" s="171" customFormat="1" ht="14.25">
      <c r="E1234" s="220" t="s">
        <v>1536</v>
      </c>
      <c r="F1234" s="220">
        <v>9725</v>
      </c>
    </row>
    <row r="1235" spans="5:6" s="171" customFormat="1" ht="14.25">
      <c r="E1235" s="220" t="s">
        <v>1537</v>
      </c>
      <c r="F1235" s="220">
        <v>1057</v>
      </c>
    </row>
    <row r="1236" spans="5:6" s="171" customFormat="1" ht="14.25">
      <c r="E1236" s="220" t="s">
        <v>1538</v>
      </c>
      <c r="F1236" s="220">
        <v>1314</v>
      </c>
    </row>
    <row r="1237" spans="5:6" s="171" customFormat="1" ht="14.25">
      <c r="E1237" s="220" t="s">
        <v>1539</v>
      </c>
      <c r="F1237" s="220">
        <v>1279</v>
      </c>
    </row>
    <row r="1238" spans="5:6" s="171" customFormat="1" ht="14.25">
      <c r="E1238" s="220" t="s">
        <v>1540</v>
      </c>
      <c r="F1238" s="220">
        <v>1333</v>
      </c>
    </row>
    <row r="1239" spans="5:6" s="171" customFormat="1" ht="14.25">
      <c r="E1239" s="220" t="s">
        <v>1541</v>
      </c>
      <c r="F1239" s="220">
        <v>3790</v>
      </c>
    </row>
    <row r="1240" spans="5:6" s="171" customFormat="1" ht="14.25">
      <c r="E1240" s="220" t="s">
        <v>1542</v>
      </c>
      <c r="F1240" s="220">
        <v>1284</v>
      </c>
    </row>
    <row r="1241" spans="5:6" s="171" customFormat="1" ht="14.25">
      <c r="E1241" s="220" t="s">
        <v>1543</v>
      </c>
      <c r="F1241" s="220">
        <v>3726</v>
      </c>
    </row>
    <row r="1242" spans="5:6" s="171" customFormat="1" ht="14.25">
      <c r="E1242" s="220" t="s">
        <v>1544</v>
      </c>
      <c r="F1242" s="220">
        <v>9726</v>
      </c>
    </row>
    <row r="1243" spans="5:6" s="171" customFormat="1" ht="14.25">
      <c r="E1243" s="220" t="s">
        <v>1545</v>
      </c>
      <c r="F1243" s="220">
        <v>447</v>
      </c>
    </row>
    <row r="1244" spans="5:6" s="171" customFormat="1" ht="14.25">
      <c r="E1244" s="220" t="s">
        <v>1546</v>
      </c>
      <c r="F1244" s="220">
        <v>833</v>
      </c>
    </row>
    <row r="1245" spans="5:6" s="171" customFormat="1" ht="14.25">
      <c r="E1245" s="220" t="s">
        <v>1547</v>
      </c>
      <c r="F1245" s="220">
        <v>59</v>
      </c>
    </row>
    <row r="1246" spans="5:6" s="171" customFormat="1" ht="14.25">
      <c r="E1246" s="220" t="s">
        <v>1548</v>
      </c>
      <c r="F1246" s="220">
        <v>1277</v>
      </c>
    </row>
    <row r="1247" spans="5:6" s="171" customFormat="1" ht="14.25">
      <c r="E1247" s="220" t="s">
        <v>1549</v>
      </c>
      <c r="F1247" s="220">
        <v>1278</v>
      </c>
    </row>
    <row r="1248" spans="5:6" s="171" customFormat="1" ht="14.25">
      <c r="E1248" s="220" t="s">
        <v>1550</v>
      </c>
      <c r="F1248" s="220">
        <v>3757</v>
      </c>
    </row>
    <row r="1249" spans="5:6" s="171" customFormat="1" ht="14.25">
      <c r="E1249" s="220" t="s">
        <v>1551</v>
      </c>
      <c r="F1249" s="220">
        <v>3783</v>
      </c>
    </row>
    <row r="1250" spans="5:6" s="171" customFormat="1" ht="14.25">
      <c r="E1250" s="220" t="s">
        <v>1552</v>
      </c>
      <c r="F1250" s="220">
        <v>9783</v>
      </c>
    </row>
    <row r="1251" spans="5:6" s="171" customFormat="1" ht="14.25">
      <c r="E1251" s="220" t="s">
        <v>1553</v>
      </c>
      <c r="F1251" s="220">
        <v>3728</v>
      </c>
    </row>
    <row r="1252" spans="5:6" s="171" customFormat="1" ht="14.25">
      <c r="E1252" s="220" t="s">
        <v>1554</v>
      </c>
      <c r="F1252" s="220">
        <v>3721</v>
      </c>
    </row>
    <row r="1253" spans="5:6" s="171" customFormat="1" ht="14.25">
      <c r="E1253" s="220" t="s">
        <v>1555</v>
      </c>
      <c r="F1253" s="220">
        <v>1269</v>
      </c>
    </row>
    <row r="1254" spans="5:6" s="171" customFormat="1" ht="14.25">
      <c r="E1254" s="220" t="s">
        <v>1556</v>
      </c>
      <c r="F1254" s="220">
        <v>9943</v>
      </c>
    </row>
    <row r="1255" spans="5:6" s="171" customFormat="1" ht="14.25">
      <c r="E1255" s="220" t="s">
        <v>1557</v>
      </c>
      <c r="F1255" s="220">
        <v>4023</v>
      </c>
    </row>
    <row r="1256" spans="5:6" s="171" customFormat="1" ht="14.25">
      <c r="E1256" s="220" t="s">
        <v>1558</v>
      </c>
      <c r="F1256" s="220">
        <v>844</v>
      </c>
    </row>
    <row r="1257" spans="5:6" s="171" customFormat="1" ht="14.25">
      <c r="E1257" s="220" t="s">
        <v>1559</v>
      </c>
      <c r="F1257" s="220">
        <v>3753</v>
      </c>
    </row>
    <row r="1258" spans="5:6" s="171" customFormat="1" ht="14.25">
      <c r="E1258" s="220" t="s">
        <v>1560</v>
      </c>
      <c r="F1258" s="220">
        <v>3716</v>
      </c>
    </row>
    <row r="1259" spans="5:6" s="171" customFormat="1" ht="14.25">
      <c r="E1259" s="220" t="s">
        <v>1561</v>
      </c>
      <c r="F1259" s="220">
        <v>3755</v>
      </c>
    </row>
    <row r="1260" spans="5:6" s="171" customFormat="1" ht="14.25">
      <c r="E1260" s="220" t="s">
        <v>1562</v>
      </c>
      <c r="F1260" s="220">
        <v>1940</v>
      </c>
    </row>
    <row r="1261" spans="5:6" s="171" customFormat="1" ht="14.25">
      <c r="E1261" s="220" t="s">
        <v>1563</v>
      </c>
      <c r="F1261" s="220">
        <v>1901</v>
      </c>
    </row>
    <row r="1262" spans="5:6" s="171" customFormat="1" ht="14.25">
      <c r="E1262" s="220" t="s">
        <v>1564</v>
      </c>
      <c r="F1262" s="220">
        <v>2045</v>
      </c>
    </row>
    <row r="1263" spans="5:6" s="171" customFormat="1" ht="14.25">
      <c r="E1263" s="220" t="s">
        <v>1565</v>
      </c>
      <c r="F1263" s="220">
        <v>3767</v>
      </c>
    </row>
    <row r="1264" spans="5:6" s="171" customFormat="1" ht="14.25">
      <c r="E1264" s="220" t="s">
        <v>1566</v>
      </c>
      <c r="F1264" s="220">
        <v>449</v>
      </c>
    </row>
    <row r="1265" spans="5:6" s="171" customFormat="1" ht="14.25">
      <c r="E1265" s="220" t="s">
        <v>1567</v>
      </c>
      <c r="F1265" s="220">
        <v>809</v>
      </c>
    </row>
    <row r="1266" spans="5:6" s="171" customFormat="1" ht="14.25">
      <c r="E1266" s="220" t="s">
        <v>1568</v>
      </c>
      <c r="F1266" s="220">
        <v>522</v>
      </c>
    </row>
    <row r="1267" spans="5:6" s="171" customFormat="1" ht="14.25">
      <c r="E1267" s="220" t="s">
        <v>1569</v>
      </c>
      <c r="F1267" s="220">
        <v>433</v>
      </c>
    </row>
    <row r="1268" spans="5:6" s="171" customFormat="1" ht="14.25">
      <c r="E1268" s="220" t="s">
        <v>1570</v>
      </c>
      <c r="F1268" s="220">
        <v>777</v>
      </c>
    </row>
    <row r="1269" spans="5:6" s="171" customFormat="1" ht="14.25">
      <c r="E1269" s="220" t="s">
        <v>1571</v>
      </c>
      <c r="F1269" s="220">
        <v>705</v>
      </c>
    </row>
    <row r="1270" spans="5:6" s="171" customFormat="1" ht="14.25">
      <c r="E1270" s="220" t="s">
        <v>1572</v>
      </c>
      <c r="F1270" s="220">
        <v>1147</v>
      </c>
    </row>
    <row r="1271" spans="5:6" s="171" customFormat="1" ht="14.25">
      <c r="E1271" s="220" t="s">
        <v>1573</v>
      </c>
      <c r="F1271" s="220">
        <v>4014</v>
      </c>
    </row>
    <row r="1272" spans="5:6" s="171" customFormat="1" ht="14.25">
      <c r="E1272" s="220" t="s">
        <v>1574</v>
      </c>
      <c r="F1272" s="220">
        <v>1369</v>
      </c>
    </row>
    <row r="1273" spans="5:6" s="171" customFormat="1" ht="14.25">
      <c r="E1273" s="220" t="s">
        <v>1575</v>
      </c>
      <c r="F1273" s="220">
        <v>174</v>
      </c>
    </row>
    <row r="1274" spans="5:6" s="171" customFormat="1" ht="14.25">
      <c r="E1274" s="220" t="s">
        <v>1576</v>
      </c>
      <c r="F1274" s="220">
        <v>1254</v>
      </c>
    </row>
    <row r="1275" spans="5:6" s="171" customFormat="1" ht="14.25">
      <c r="E1275" s="220" t="s">
        <v>1577</v>
      </c>
      <c r="F1275" s="220">
        <v>523</v>
      </c>
    </row>
    <row r="1276" spans="5:6" s="171" customFormat="1" ht="14.25">
      <c r="E1276" s="220" t="s">
        <v>1578</v>
      </c>
      <c r="F1276" s="220">
        <v>3655</v>
      </c>
    </row>
    <row r="1277" spans="5:6" s="171" customFormat="1" ht="14.25">
      <c r="E1277" s="220" t="s">
        <v>1579</v>
      </c>
      <c r="F1277" s="220">
        <v>1419</v>
      </c>
    </row>
    <row r="1278" spans="5:6" s="171" customFormat="1" ht="14.25">
      <c r="E1278" s="220" t="s">
        <v>1580</v>
      </c>
      <c r="F1278" s="220">
        <v>351</v>
      </c>
    </row>
    <row r="1279" spans="5:6" s="171" customFormat="1" ht="14.25">
      <c r="E1279" s="220" t="s">
        <v>1581</v>
      </c>
      <c r="F1279" s="220">
        <v>1195</v>
      </c>
    </row>
    <row r="1280" spans="5:6" s="171" customFormat="1" ht="14.25">
      <c r="E1280" s="220" t="s">
        <v>1582</v>
      </c>
      <c r="F1280" s="220">
        <v>1280</v>
      </c>
    </row>
    <row r="1281" spans="5:6" s="171" customFormat="1" ht="14.25">
      <c r="E1281" s="220" t="s">
        <v>1583</v>
      </c>
      <c r="F1281" s="220">
        <v>808</v>
      </c>
    </row>
    <row r="1282" spans="5:6" s="171" customFormat="1" ht="14.25">
      <c r="E1282" s="220" t="s">
        <v>1584</v>
      </c>
      <c r="F1282" s="220">
        <v>553</v>
      </c>
    </row>
    <row r="1283" spans="5:6" s="171" customFormat="1" ht="14.25">
      <c r="E1283" s="220" t="s">
        <v>1585</v>
      </c>
      <c r="F1283" s="220">
        <v>720</v>
      </c>
    </row>
    <row r="1284" spans="5:6" s="171" customFormat="1" ht="14.25">
      <c r="E1284" s="220" t="s">
        <v>1586</v>
      </c>
      <c r="F1284" s="220">
        <v>256</v>
      </c>
    </row>
    <row r="1285" spans="5:6" s="171" customFormat="1" ht="14.25">
      <c r="E1285" s="220" t="s">
        <v>1587</v>
      </c>
      <c r="F1285" s="220">
        <v>256</v>
      </c>
    </row>
    <row r="1286" spans="5:6" s="171" customFormat="1" ht="14.25">
      <c r="E1286" s="220" t="s">
        <v>1588</v>
      </c>
      <c r="F1286" s="220">
        <v>11</v>
      </c>
    </row>
    <row r="1287" spans="5:6" s="171" customFormat="1" ht="14.25">
      <c r="E1287" s="220" t="s">
        <v>1589</v>
      </c>
      <c r="F1287" s="220">
        <v>165</v>
      </c>
    </row>
    <row r="1288" spans="5:6" s="171" customFormat="1" ht="14.25">
      <c r="E1288" s="220" t="s">
        <v>1590</v>
      </c>
      <c r="F1288" s="220">
        <v>402</v>
      </c>
    </row>
    <row r="1289" spans="5:6" s="171" customFormat="1" ht="14.25">
      <c r="E1289" s="220" t="s">
        <v>1591</v>
      </c>
      <c r="F1289" s="220">
        <v>699</v>
      </c>
    </row>
    <row r="1290" spans="5:6" s="171" customFormat="1" ht="14.25">
      <c r="E1290" s="220" t="s">
        <v>1592</v>
      </c>
      <c r="F1290" s="220">
        <v>2047</v>
      </c>
    </row>
    <row r="1291" spans="5:6" s="171" customFormat="1" ht="14.25">
      <c r="E1291" s="220" t="s">
        <v>1593</v>
      </c>
      <c r="F1291" s="220">
        <v>69</v>
      </c>
    </row>
    <row r="1292" spans="5:6" s="171" customFormat="1" ht="14.25">
      <c r="E1292" s="220" t="s">
        <v>1594</v>
      </c>
      <c r="F1292" s="220">
        <v>348</v>
      </c>
    </row>
    <row r="1293" spans="5:6" s="171" customFormat="1" ht="14.25">
      <c r="E1293" s="220" t="s">
        <v>1595</v>
      </c>
      <c r="F1293" s="220">
        <v>769</v>
      </c>
    </row>
    <row r="1294" spans="5:6" s="171" customFormat="1" ht="14.25">
      <c r="E1294" s="220" t="s">
        <v>1596</v>
      </c>
      <c r="F1294" s="220">
        <v>2048</v>
      </c>
    </row>
    <row r="1295" spans="5:6" s="171" customFormat="1" ht="14.25">
      <c r="E1295" s="220" t="s">
        <v>1597</v>
      </c>
      <c r="F1295" s="220">
        <v>331</v>
      </c>
    </row>
    <row r="1296" spans="5:6" s="171" customFormat="1" ht="14.25">
      <c r="E1296" s="220" t="s">
        <v>1598</v>
      </c>
      <c r="F1296" s="220">
        <v>602</v>
      </c>
    </row>
    <row r="1297" spans="5:6" s="171" customFormat="1" ht="14.25">
      <c r="E1297" s="220" t="s">
        <v>1599</v>
      </c>
      <c r="F1297" s="220">
        <v>1236</v>
      </c>
    </row>
    <row r="1298" spans="5:6" s="171" customFormat="1" ht="14.25">
      <c r="E1298" s="220" t="s">
        <v>1600</v>
      </c>
      <c r="F1298" s="220">
        <v>3620</v>
      </c>
    </row>
    <row r="1299" spans="5:6" s="171" customFormat="1" ht="14.25">
      <c r="E1299" s="220" t="s">
        <v>1601</v>
      </c>
      <c r="F1299" s="220">
        <v>825</v>
      </c>
    </row>
    <row r="1300" spans="5:6" s="171" customFormat="1" ht="14.25">
      <c r="E1300" s="220" t="s">
        <v>1602</v>
      </c>
      <c r="F1300" s="220">
        <v>1143</v>
      </c>
    </row>
    <row r="1301" spans="5:6" s="171" customFormat="1" ht="14.25">
      <c r="E1301" s="220" t="s">
        <v>1603</v>
      </c>
      <c r="F1301" s="220">
        <v>7200</v>
      </c>
    </row>
    <row r="1302" spans="5:6" s="171" customFormat="1" ht="14.25">
      <c r="E1302" s="220" t="s">
        <v>1604</v>
      </c>
      <c r="F1302" s="220">
        <v>186</v>
      </c>
    </row>
    <row r="1303" spans="5:6" s="171" customFormat="1" ht="14.25">
      <c r="E1303" s="220" t="s">
        <v>1605</v>
      </c>
      <c r="F1303" s="220">
        <v>3787</v>
      </c>
    </row>
    <row r="1304" spans="5:6" s="171" customFormat="1" ht="14.25">
      <c r="E1304" s="220" t="s">
        <v>1606</v>
      </c>
      <c r="F1304" s="220">
        <v>15</v>
      </c>
    </row>
    <row r="1305" spans="5:6" s="171" customFormat="1" ht="14.25">
      <c r="E1305" s="220" t="s">
        <v>1607</v>
      </c>
      <c r="F1305" s="220">
        <v>1998</v>
      </c>
    </row>
    <row r="1306" spans="5:6" s="171" customFormat="1" ht="14.25">
      <c r="E1306" s="220" t="s">
        <v>1608</v>
      </c>
      <c r="F1306" s="220">
        <v>3713</v>
      </c>
    </row>
    <row r="1307" spans="5:6" s="171" customFormat="1" ht="14.25">
      <c r="E1307" s="220" t="s">
        <v>1609</v>
      </c>
      <c r="F1307" s="220">
        <v>158</v>
      </c>
    </row>
    <row r="1308" spans="5:6" s="171" customFormat="1" ht="14.25">
      <c r="E1308" s="220" t="s">
        <v>1610</v>
      </c>
      <c r="F1308" s="220">
        <v>257</v>
      </c>
    </row>
    <row r="1309" spans="5:6" s="171" customFormat="1" ht="14.25">
      <c r="E1309" s="220" t="s">
        <v>1611</v>
      </c>
      <c r="F1309" s="220">
        <v>1041</v>
      </c>
    </row>
    <row r="1310" spans="5:6" s="171" customFormat="1" ht="14.25">
      <c r="E1310" s="220" t="s">
        <v>1612</v>
      </c>
      <c r="F1310" s="220">
        <v>1041</v>
      </c>
    </row>
    <row r="1311" spans="5:6" s="171" customFormat="1" ht="14.25">
      <c r="E1311" s="220" t="s">
        <v>1613</v>
      </c>
      <c r="F1311" s="220">
        <v>1195</v>
      </c>
    </row>
    <row r="1312" spans="5:6" s="171" customFormat="1" ht="14.25">
      <c r="E1312" s="220" t="s">
        <v>1614</v>
      </c>
      <c r="F1312" s="220">
        <v>1280</v>
      </c>
    </row>
    <row r="1313" spans="5:6" s="171" customFormat="1" ht="14.25">
      <c r="E1313" s="220" t="s">
        <v>1615</v>
      </c>
      <c r="F1313" s="220">
        <v>851</v>
      </c>
    </row>
    <row r="1314" spans="5:6" s="171" customFormat="1" ht="14.25">
      <c r="E1314" s="220" t="s">
        <v>1616</v>
      </c>
      <c r="F1314" s="220">
        <v>359</v>
      </c>
    </row>
    <row r="1315" spans="5:6" s="171" customFormat="1" ht="14.25">
      <c r="E1315" s="220" t="s">
        <v>1617</v>
      </c>
      <c r="F1315" s="220">
        <v>359</v>
      </c>
    </row>
    <row r="1316" spans="5:6" s="171" customFormat="1" ht="14.25">
      <c r="E1316" s="220" t="s">
        <v>1618</v>
      </c>
      <c r="F1316" s="220">
        <v>435</v>
      </c>
    </row>
    <row r="1317" spans="5:6" s="171" customFormat="1" ht="14.25">
      <c r="E1317" s="220" t="s">
        <v>1619</v>
      </c>
      <c r="F1317" s="220">
        <v>7300</v>
      </c>
    </row>
    <row r="1318" spans="5:6" s="171" customFormat="1" ht="14.25">
      <c r="E1318" s="220" t="s">
        <v>1620</v>
      </c>
      <c r="F1318" s="220">
        <v>7301</v>
      </c>
    </row>
    <row r="1319" spans="5:6" s="171" customFormat="1" ht="14.25">
      <c r="E1319" s="220" t="s">
        <v>1621</v>
      </c>
      <c r="F1319" s="220">
        <v>1061</v>
      </c>
    </row>
    <row r="1320" spans="5:6" s="171" customFormat="1" ht="14.25">
      <c r="E1320" s="220" t="s">
        <v>1622</v>
      </c>
      <c r="F1320" s="220">
        <v>1401</v>
      </c>
    </row>
    <row r="1321" spans="5:6" s="171" customFormat="1" ht="14.25">
      <c r="E1321" s="220" t="s">
        <v>1623</v>
      </c>
      <c r="F1321" s="220">
        <v>1401</v>
      </c>
    </row>
    <row r="1322" spans="5:6" s="171" customFormat="1" ht="14.25">
      <c r="E1322" s="220" t="s">
        <v>1624</v>
      </c>
      <c r="F1322" s="220">
        <v>1061</v>
      </c>
    </row>
    <row r="1323" spans="5:6" s="171" customFormat="1" ht="14.25">
      <c r="E1323" s="220" t="s">
        <v>1625</v>
      </c>
      <c r="F1323" s="220">
        <v>2500</v>
      </c>
    </row>
    <row r="1324" spans="5:6" s="171" customFormat="1" ht="14.25">
      <c r="E1324" s="220" t="s">
        <v>1626</v>
      </c>
      <c r="F1324" s="220">
        <v>1894</v>
      </c>
    </row>
    <row r="1325" spans="5:6" s="171" customFormat="1" ht="14.25">
      <c r="E1325" s="220" t="s">
        <v>1627</v>
      </c>
      <c r="F1325" s="220">
        <v>3555</v>
      </c>
    </row>
    <row r="1326" spans="5:6" s="171" customFormat="1" ht="14.25">
      <c r="E1326" s="220" t="s">
        <v>1628</v>
      </c>
      <c r="F1326" s="220">
        <v>693</v>
      </c>
    </row>
    <row r="1327" spans="5:6" s="171" customFormat="1" ht="14.25">
      <c r="E1327" s="220" t="s">
        <v>1629</v>
      </c>
      <c r="F1327" s="220">
        <v>1242</v>
      </c>
    </row>
    <row r="1328" spans="5:6" s="171" customFormat="1" ht="14.25">
      <c r="E1328" s="220" t="s">
        <v>1630</v>
      </c>
      <c r="F1328" s="220">
        <v>792</v>
      </c>
    </row>
    <row r="1329" spans="5:6" s="171" customFormat="1" ht="14.25">
      <c r="E1329" s="220" t="s">
        <v>1631</v>
      </c>
      <c r="F1329" s="220">
        <v>792</v>
      </c>
    </row>
    <row r="1330" spans="5:6" s="171" customFormat="1" ht="14.25">
      <c r="E1330" s="220" t="s">
        <v>1632</v>
      </c>
      <c r="F1330" s="220">
        <v>246</v>
      </c>
    </row>
    <row r="1331" spans="5:6" s="171" customFormat="1" ht="14.25">
      <c r="E1331" s="220" t="s">
        <v>1633</v>
      </c>
      <c r="F1331" s="220">
        <v>9246</v>
      </c>
    </row>
    <row r="1332" spans="5:6" s="171" customFormat="1" ht="14.25">
      <c r="E1332" s="220" t="s">
        <v>1634</v>
      </c>
      <c r="F1332" s="220">
        <v>7400</v>
      </c>
    </row>
    <row r="1333" spans="5:6" s="171" customFormat="1" ht="14.25">
      <c r="E1333" s="220" t="s">
        <v>1635</v>
      </c>
      <c r="F1333" s="220">
        <v>525</v>
      </c>
    </row>
    <row r="1334" spans="5:6" s="171" customFormat="1" ht="14.25">
      <c r="E1334" s="220" t="s">
        <v>1636</v>
      </c>
      <c r="F1334" s="220">
        <v>578</v>
      </c>
    </row>
    <row r="1335" spans="5:6" s="171" customFormat="1" ht="14.25">
      <c r="E1335" s="220" t="s">
        <v>1637</v>
      </c>
      <c r="F1335" s="220">
        <v>587</v>
      </c>
    </row>
    <row r="1336" spans="5:6" s="171" customFormat="1" ht="14.25">
      <c r="E1336" s="220" t="s">
        <v>1638</v>
      </c>
      <c r="F1336" s="220">
        <v>2046</v>
      </c>
    </row>
    <row r="1337" spans="5:6" s="171" customFormat="1" ht="14.25">
      <c r="E1337" s="220" t="s">
        <v>1639</v>
      </c>
      <c r="F1337" s="220">
        <v>12</v>
      </c>
    </row>
    <row r="1338" spans="5:6" s="171" customFormat="1" ht="14.25">
      <c r="E1338" s="220" t="s">
        <v>1640</v>
      </c>
      <c r="F1338" s="220">
        <v>942</v>
      </c>
    </row>
    <row r="1339" spans="5:6" s="171" customFormat="1" ht="14.25">
      <c r="E1339" s="220" t="s">
        <v>1641</v>
      </c>
      <c r="F1339" s="220">
        <v>989</v>
      </c>
    </row>
    <row r="1340" spans="5:6" s="171" customFormat="1" ht="14.25">
      <c r="E1340" s="220" t="s">
        <v>1642</v>
      </c>
      <c r="F1340" s="220">
        <v>989</v>
      </c>
    </row>
    <row r="1341" spans="5:6" s="171" customFormat="1" ht="14.25">
      <c r="E1341" s="220" t="s">
        <v>1643</v>
      </c>
      <c r="F1341" s="220">
        <v>942</v>
      </c>
    </row>
    <row r="1342" spans="5:6" s="171" customFormat="1" ht="14.25">
      <c r="E1342" s="220" t="s">
        <v>1644</v>
      </c>
      <c r="F1342" s="220">
        <v>526</v>
      </c>
    </row>
    <row r="1343" spans="5:6" s="171" customFormat="1" ht="14.25">
      <c r="E1343" s="220" t="s">
        <v>1645</v>
      </c>
      <c r="F1343" s="220">
        <v>3756</v>
      </c>
    </row>
    <row r="1344" spans="5:6" s="171" customFormat="1" ht="14.25">
      <c r="E1344" s="220" t="s">
        <v>1646</v>
      </c>
      <c r="F1344" s="220">
        <v>1238</v>
      </c>
    </row>
    <row r="1345" spans="5:6" s="171" customFormat="1" ht="14.25">
      <c r="E1345" s="220" t="s">
        <v>1647</v>
      </c>
      <c r="F1345" s="220">
        <v>7500</v>
      </c>
    </row>
    <row r="1346" spans="5:6" s="171" customFormat="1" ht="14.25">
      <c r="E1346" s="220" t="s">
        <v>1648</v>
      </c>
      <c r="F1346" s="220">
        <v>7501</v>
      </c>
    </row>
    <row r="1347" spans="5:6" s="171" customFormat="1" ht="14.25">
      <c r="E1347" s="220" t="s">
        <v>1649</v>
      </c>
      <c r="F1347" s="220">
        <v>1170</v>
      </c>
    </row>
    <row r="1348" spans="5:6" s="171" customFormat="1" ht="14.25">
      <c r="E1348" s="220" t="s">
        <v>1650</v>
      </c>
      <c r="F1348" s="220">
        <v>1170</v>
      </c>
    </row>
    <row r="1349" spans="5:6" s="171" customFormat="1" ht="14.25">
      <c r="E1349" s="220" t="s">
        <v>1651</v>
      </c>
      <c r="F1349" s="220">
        <v>9927</v>
      </c>
    </row>
    <row r="1350" spans="5:6" s="171" customFormat="1" ht="14.25">
      <c r="E1350" s="220" t="s">
        <v>1652</v>
      </c>
      <c r="F1350" s="220">
        <v>1245</v>
      </c>
    </row>
    <row r="1351" spans="5:6" s="171" customFormat="1" ht="14.25">
      <c r="E1351" s="220" t="s">
        <v>1653</v>
      </c>
      <c r="F1351" s="220">
        <v>3567</v>
      </c>
    </row>
    <row r="1352" spans="5:6" s="171" customFormat="1" ht="14.25">
      <c r="E1352" s="220" t="s">
        <v>1654</v>
      </c>
      <c r="F1352" s="220">
        <v>1156</v>
      </c>
    </row>
    <row r="1353" spans="5:6" s="171" customFormat="1" ht="14.25">
      <c r="E1353" s="220" t="s">
        <v>1655</v>
      </c>
      <c r="F1353" s="220">
        <v>1328</v>
      </c>
    </row>
    <row r="1354" spans="5:6" s="171" customFormat="1" ht="14.25">
      <c r="E1354" s="220" t="s">
        <v>1656</v>
      </c>
      <c r="F1354" s="220">
        <v>419</v>
      </c>
    </row>
    <row r="1355" spans="5:6" s="171" customFormat="1" ht="14.25">
      <c r="E1355" s="220" t="s">
        <v>1657</v>
      </c>
      <c r="F1355" s="220">
        <v>454</v>
      </c>
    </row>
    <row r="1356" spans="5:6" s="171" customFormat="1" ht="14.25">
      <c r="E1356" s="220" t="s">
        <v>1658</v>
      </c>
      <c r="F1356" s="220">
        <v>1176</v>
      </c>
    </row>
    <row r="1357" spans="5:6" s="171" customFormat="1" ht="14.25">
      <c r="E1357" s="220" t="s">
        <v>1659</v>
      </c>
      <c r="F1357" s="220">
        <v>1927</v>
      </c>
    </row>
    <row r="1358" spans="5:6" s="171" customFormat="1" ht="14.25">
      <c r="E1358" s="220" t="s">
        <v>1660</v>
      </c>
      <c r="F1358" s="220">
        <v>1818</v>
      </c>
    </row>
    <row r="1359" spans="5:6" s="171" customFormat="1" ht="14.25">
      <c r="E1359" s="220" t="s">
        <v>1661</v>
      </c>
      <c r="F1359" s="220">
        <v>610</v>
      </c>
    </row>
    <row r="1360" spans="5:6" s="171" customFormat="1" ht="14.25">
      <c r="E1360" s="220" t="s">
        <v>1662</v>
      </c>
      <c r="F1360" s="220">
        <v>892</v>
      </c>
    </row>
    <row r="1361" spans="5:6" s="171" customFormat="1" ht="14.25">
      <c r="E1361" s="220" t="s">
        <v>1663</v>
      </c>
      <c r="F1361" s="220">
        <v>376</v>
      </c>
    </row>
    <row r="1362" spans="5:6" s="171" customFormat="1" ht="14.25">
      <c r="E1362" s="220" t="s">
        <v>1664</v>
      </c>
      <c r="F1362" s="220">
        <v>794</v>
      </c>
    </row>
    <row r="1363" spans="5:6" s="171" customFormat="1" ht="14.25">
      <c r="E1363" s="220" t="s">
        <v>1665</v>
      </c>
      <c r="F1363" s="220">
        <v>4501</v>
      </c>
    </row>
    <row r="1364" spans="5:6" s="171" customFormat="1" ht="14.25">
      <c r="E1364" s="220" t="s">
        <v>1666</v>
      </c>
      <c r="F1364" s="220">
        <v>1924</v>
      </c>
    </row>
    <row r="1365" spans="5:6" s="171" customFormat="1" ht="14.25">
      <c r="E1365" s="220" t="s">
        <v>1667</v>
      </c>
      <c r="F1365" s="220">
        <v>1199</v>
      </c>
    </row>
    <row r="1366" spans="5:6" s="171" customFormat="1" ht="14.25">
      <c r="E1366" s="220" t="s">
        <v>1668</v>
      </c>
      <c r="F1366" s="220">
        <v>1175</v>
      </c>
    </row>
    <row r="1367" spans="5:6" s="171" customFormat="1" ht="14.25">
      <c r="E1367" s="220" t="s">
        <v>1669</v>
      </c>
      <c r="F1367" s="220">
        <v>2035</v>
      </c>
    </row>
    <row r="1368" spans="5:6" s="171" customFormat="1" ht="14.25">
      <c r="E1368" s="220" t="s">
        <v>1670</v>
      </c>
      <c r="F1368" s="220">
        <v>826</v>
      </c>
    </row>
    <row r="1369" spans="5:6" s="171" customFormat="1" ht="14.25">
      <c r="E1369" s="220" t="s">
        <v>1671</v>
      </c>
      <c r="F1369" s="220">
        <v>528</v>
      </c>
    </row>
    <row r="1370" spans="5:6" s="171" customFormat="1" ht="14.25">
      <c r="E1370" s="220" t="s">
        <v>1672</v>
      </c>
      <c r="F1370" s="220">
        <v>737</v>
      </c>
    </row>
    <row r="1371" spans="5:6" s="171" customFormat="1" ht="14.25">
      <c r="E1371" s="220" t="s">
        <v>1673</v>
      </c>
      <c r="F1371" s="220">
        <v>666</v>
      </c>
    </row>
    <row r="1372" spans="5:6" s="171" customFormat="1" ht="14.25">
      <c r="E1372" s="220" t="s">
        <v>1674</v>
      </c>
      <c r="F1372" s="220">
        <v>9666</v>
      </c>
    </row>
    <row r="1373" spans="5:6" s="171" customFormat="1" ht="14.25">
      <c r="E1373" s="220" t="s">
        <v>1675</v>
      </c>
      <c r="F1373" s="220">
        <v>810</v>
      </c>
    </row>
    <row r="1374" spans="5:6" s="171" customFormat="1" ht="14.25">
      <c r="E1374" s="220" t="s">
        <v>1676</v>
      </c>
      <c r="F1374" s="220">
        <v>3792</v>
      </c>
    </row>
    <row r="1375" spans="5:6" s="171" customFormat="1" ht="14.25">
      <c r="E1375" s="220" t="s">
        <v>1677</v>
      </c>
      <c r="F1375" s="220">
        <v>32</v>
      </c>
    </row>
    <row r="1376" spans="5:6" s="171" customFormat="1" ht="14.25">
      <c r="E1376" s="220" t="s">
        <v>1678</v>
      </c>
      <c r="F1376" s="220">
        <v>957</v>
      </c>
    </row>
    <row r="1377" spans="5:6" s="171" customFormat="1" ht="14.25">
      <c r="E1377" s="220" t="s">
        <v>1679</v>
      </c>
      <c r="F1377" s="220">
        <v>328</v>
      </c>
    </row>
    <row r="1378" spans="5:6" s="171" customFormat="1" ht="14.25">
      <c r="E1378" s="220" t="s">
        <v>1680</v>
      </c>
      <c r="F1378" s="220">
        <v>528</v>
      </c>
    </row>
    <row r="1379" spans="5:6" s="171" customFormat="1" ht="14.25">
      <c r="E1379" s="220" t="s">
        <v>1681</v>
      </c>
      <c r="F1379" s="220">
        <v>1149</v>
      </c>
    </row>
    <row r="1380" spans="5:6" s="171" customFormat="1" ht="14.25">
      <c r="E1380" s="220" t="s">
        <v>1682</v>
      </c>
      <c r="F1380" s="220">
        <v>837</v>
      </c>
    </row>
    <row r="1381" spans="5:6" s="171" customFormat="1" ht="14.25">
      <c r="E1381" s="220" t="s">
        <v>1683</v>
      </c>
      <c r="F1381" s="220">
        <v>711</v>
      </c>
    </row>
    <row r="1382" spans="5:6" s="171" customFormat="1" ht="14.25">
      <c r="E1382" s="220" t="s">
        <v>1684</v>
      </c>
      <c r="F1382" s="220">
        <v>817</v>
      </c>
    </row>
    <row r="1383" spans="5:6" s="171" customFormat="1" ht="14.25">
      <c r="E1383" s="220" t="s">
        <v>1685</v>
      </c>
      <c r="F1383" s="220">
        <v>1991</v>
      </c>
    </row>
    <row r="1384" spans="5:6" s="171" customFormat="1" ht="14.25">
      <c r="E1384" s="220" t="s">
        <v>1686</v>
      </c>
      <c r="F1384" s="220">
        <v>969</v>
      </c>
    </row>
    <row r="1385" spans="5:6" s="171" customFormat="1" ht="14.25">
      <c r="E1385" s="220" t="s">
        <v>1687</v>
      </c>
      <c r="F1385" s="220">
        <v>969</v>
      </c>
    </row>
    <row r="1386" spans="5:6" s="171" customFormat="1" ht="14.25">
      <c r="E1386" s="220" t="s">
        <v>1688</v>
      </c>
      <c r="F1386" s="220">
        <v>3658</v>
      </c>
    </row>
    <row r="1387" spans="5:6" s="171" customFormat="1" ht="14.25">
      <c r="E1387" s="220" t="s">
        <v>1689</v>
      </c>
      <c r="F1387" s="220">
        <v>1175</v>
      </c>
    </row>
    <row r="1388" spans="5:6" s="171" customFormat="1" ht="14.25">
      <c r="E1388" s="220" t="s">
        <v>1690</v>
      </c>
      <c r="F1388" s="220">
        <v>530</v>
      </c>
    </row>
    <row r="1389" spans="5:6" s="171" customFormat="1" ht="14.25">
      <c r="E1389" s="220" t="s">
        <v>1691</v>
      </c>
      <c r="F1389" s="220">
        <v>530</v>
      </c>
    </row>
    <row r="1390" spans="5:6" s="171" customFormat="1" ht="14.25">
      <c r="E1390" s="220" t="s">
        <v>1692</v>
      </c>
      <c r="F1390" s="220">
        <v>9530</v>
      </c>
    </row>
    <row r="1391" spans="5:6" s="171" customFormat="1" ht="14.25">
      <c r="E1391" s="220" t="s">
        <v>1693</v>
      </c>
      <c r="F1391" s="220">
        <v>511</v>
      </c>
    </row>
    <row r="1392" spans="5:6" s="171" customFormat="1" ht="14.25">
      <c r="E1392" s="220" t="s">
        <v>1694</v>
      </c>
      <c r="F1392" s="220">
        <v>9511</v>
      </c>
    </row>
    <row r="1393" spans="5:6" s="171" customFormat="1" ht="14.25">
      <c r="E1393" s="220" t="s">
        <v>1695</v>
      </c>
      <c r="F1393" s="220">
        <v>687</v>
      </c>
    </row>
    <row r="1394" spans="5:6" s="171" customFormat="1" ht="14.25">
      <c r="E1394" s="220" t="s">
        <v>1696</v>
      </c>
      <c r="F1394" s="220">
        <v>546</v>
      </c>
    </row>
    <row r="1395" spans="5:6" s="171" customFormat="1" ht="14.25">
      <c r="E1395" s="220" t="s">
        <v>1697</v>
      </c>
      <c r="F1395" s="220">
        <v>1942</v>
      </c>
    </row>
    <row r="1396" spans="5:6" s="171" customFormat="1" ht="14.25">
      <c r="E1396" s="220" t="s">
        <v>1698</v>
      </c>
      <c r="F1396" s="220">
        <v>273</v>
      </c>
    </row>
    <row r="1397" spans="5:6" s="171" customFormat="1" ht="14.25">
      <c r="E1397" s="220" t="s">
        <v>1699</v>
      </c>
      <c r="F1397" s="220">
        <v>2042</v>
      </c>
    </row>
    <row r="1398" spans="5:6" s="171" customFormat="1" ht="14.25">
      <c r="E1398" s="220" t="s">
        <v>1700</v>
      </c>
      <c r="F1398" s="220">
        <v>1454</v>
      </c>
    </row>
    <row r="1399" spans="5:6" s="171" customFormat="1" ht="14.25">
      <c r="E1399" s="220" t="s">
        <v>1701</v>
      </c>
      <c r="F1399" s="220">
        <v>436</v>
      </c>
    </row>
    <row r="1400" spans="5:6" s="171" customFormat="1" ht="14.25">
      <c r="E1400" s="220" t="s">
        <v>1702</v>
      </c>
      <c r="F1400" s="220">
        <v>1240</v>
      </c>
    </row>
    <row r="1401" spans="5:6" s="171" customFormat="1" ht="14.25">
      <c r="E1401" s="220" t="s">
        <v>1703</v>
      </c>
      <c r="F1401" s="220">
        <v>74</v>
      </c>
    </row>
    <row r="1402" spans="5:6" s="171" customFormat="1" ht="14.25">
      <c r="E1402" s="220" t="s">
        <v>1704</v>
      </c>
      <c r="F1402" s="220">
        <v>167</v>
      </c>
    </row>
    <row r="1403" spans="5:6" s="171" customFormat="1" ht="14.25">
      <c r="E1403" s="220" t="s">
        <v>1705</v>
      </c>
      <c r="F1403" s="220">
        <v>289</v>
      </c>
    </row>
    <row r="1404" spans="5:6" s="171" customFormat="1" ht="14.25">
      <c r="E1404" s="220" t="s">
        <v>1706</v>
      </c>
      <c r="F1404" s="220">
        <v>383</v>
      </c>
    </row>
    <row r="1405" spans="5:6" s="171" customFormat="1" ht="14.25">
      <c r="E1405" s="220" t="s">
        <v>1707</v>
      </c>
      <c r="F1405" s="220">
        <v>383</v>
      </c>
    </row>
    <row r="1406" spans="5:6" s="171" customFormat="1" ht="14.25">
      <c r="E1406" s="220" t="s">
        <v>1708</v>
      </c>
      <c r="F1406" s="220">
        <v>367</v>
      </c>
    </row>
    <row r="1407" spans="5:6" s="171" customFormat="1" ht="14.25">
      <c r="E1407" s="220" t="s">
        <v>1709</v>
      </c>
      <c r="F1407" s="220">
        <v>270</v>
      </c>
    </row>
    <row r="1408" spans="5:6" s="171" customFormat="1" ht="14.25">
      <c r="E1408" s="220" t="s">
        <v>1710</v>
      </c>
      <c r="F1408" s="220">
        <v>676</v>
      </c>
    </row>
    <row r="1409" spans="5:6" s="171" customFormat="1" ht="14.25">
      <c r="E1409" s="220" t="s">
        <v>1711</v>
      </c>
      <c r="F1409" s="220">
        <v>157</v>
      </c>
    </row>
    <row r="1410" spans="5:6" s="171" customFormat="1" ht="14.25">
      <c r="E1410" s="220" t="s">
        <v>1712</v>
      </c>
      <c r="F1410" s="220">
        <v>4503</v>
      </c>
    </row>
    <row r="1411" spans="5:6" s="171" customFormat="1" ht="14.25">
      <c r="E1411" s="220" t="s">
        <v>1713</v>
      </c>
      <c r="F1411" s="220">
        <v>1320</v>
      </c>
    </row>
    <row r="1412" spans="5:6" s="171" customFormat="1" ht="14.25">
      <c r="E1412" s="220" t="s">
        <v>1714</v>
      </c>
      <c r="F1412" s="220">
        <v>1053</v>
      </c>
    </row>
    <row r="1413" spans="5:6" s="171" customFormat="1" ht="14.25">
      <c r="E1413" s="220" t="s">
        <v>1715</v>
      </c>
      <c r="F1413" s="220">
        <v>89</v>
      </c>
    </row>
    <row r="1414" spans="5:6" s="171" customFormat="1" ht="14.25">
      <c r="E1414" s="220" t="s">
        <v>1716</v>
      </c>
      <c r="F1414" s="220">
        <v>89</v>
      </c>
    </row>
    <row r="1415" spans="5:6" s="171" customFormat="1" ht="14.25">
      <c r="E1415" s="220" t="s">
        <v>1717</v>
      </c>
      <c r="F1415" s="220">
        <v>82</v>
      </c>
    </row>
    <row r="1416" spans="5:6" s="171" customFormat="1" ht="14.25">
      <c r="E1416" s="220" t="s">
        <v>1718</v>
      </c>
      <c r="F1416" s="220">
        <v>82</v>
      </c>
    </row>
    <row r="1417" spans="5:6" s="171" customFormat="1" ht="14.25">
      <c r="E1417" s="220" t="s">
        <v>1719</v>
      </c>
      <c r="F1417" s="220">
        <v>806</v>
      </c>
    </row>
    <row r="1418" spans="5:6" s="171" customFormat="1" ht="14.25">
      <c r="E1418" s="220" t="s">
        <v>1720</v>
      </c>
      <c r="F1418" s="220">
        <v>813</v>
      </c>
    </row>
    <row r="1419" spans="5:6" s="171" customFormat="1" ht="14.25">
      <c r="E1419" s="220" t="s">
        <v>1721</v>
      </c>
      <c r="F1419" s="220">
        <v>9944</v>
      </c>
    </row>
    <row r="1420" spans="5:6" s="171" customFormat="1" ht="14.25">
      <c r="E1420" s="220" t="s">
        <v>1722</v>
      </c>
      <c r="F1420" s="220">
        <v>1056</v>
      </c>
    </row>
    <row r="1421" spans="5:6" s="171" customFormat="1" ht="14.25">
      <c r="E1421" s="220" t="s">
        <v>1723</v>
      </c>
      <c r="F1421" s="220">
        <v>426</v>
      </c>
    </row>
    <row r="1422" spans="5:6" s="171" customFormat="1" ht="14.25">
      <c r="E1422" s="220" t="s">
        <v>1724</v>
      </c>
      <c r="F1422" s="220">
        <v>532</v>
      </c>
    </row>
    <row r="1423" spans="5:6" s="171" customFormat="1" ht="14.25">
      <c r="E1423" s="220" t="s">
        <v>1725</v>
      </c>
      <c r="F1423" s="220">
        <v>1947</v>
      </c>
    </row>
    <row r="1424" spans="5:6" s="171" customFormat="1" ht="14.25">
      <c r="E1424" s="220" t="s">
        <v>1726</v>
      </c>
      <c r="F1424" s="220">
        <v>223</v>
      </c>
    </row>
    <row r="1425" spans="5:6" s="171" customFormat="1" ht="14.25">
      <c r="E1425" s="220" t="s">
        <v>1727</v>
      </c>
      <c r="F1425" s="220">
        <v>622</v>
      </c>
    </row>
    <row r="1426" spans="5:6" s="171" customFormat="1" ht="14.25">
      <c r="E1426" s="220" t="s">
        <v>1728</v>
      </c>
      <c r="F1426" s="220">
        <v>4502</v>
      </c>
    </row>
    <row r="1427" spans="5:6" s="171" customFormat="1" ht="14.25">
      <c r="E1427" s="220" t="s">
        <v>1729</v>
      </c>
      <c r="F1427" s="220">
        <v>4502</v>
      </c>
    </row>
    <row r="1428" spans="5:6" s="171" customFormat="1" ht="14.25">
      <c r="E1428" s="220" t="s">
        <v>1730</v>
      </c>
      <c r="F1428" s="220">
        <v>139</v>
      </c>
    </row>
    <row r="1429" spans="5:6" s="171" customFormat="1" ht="14.25">
      <c r="E1429" s="220" t="s">
        <v>1731</v>
      </c>
      <c r="F1429" s="220">
        <v>880</v>
      </c>
    </row>
    <row r="1430" spans="5:6" s="171" customFormat="1" ht="14.25">
      <c r="E1430" s="220" t="s">
        <v>1732</v>
      </c>
      <c r="F1430" s="220">
        <v>1251</v>
      </c>
    </row>
    <row r="1431" spans="5:6" s="171" customFormat="1" ht="14.25">
      <c r="E1431" s="220" t="s">
        <v>1733</v>
      </c>
      <c r="F1431" s="220">
        <v>156</v>
      </c>
    </row>
    <row r="1432" spans="5:6" s="171" customFormat="1" ht="14.25">
      <c r="E1432" s="220" t="s">
        <v>1734</v>
      </c>
      <c r="F1432" s="220">
        <v>871</v>
      </c>
    </row>
    <row r="1433" spans="5:6" s="171" customFormat="1" ht="14.25">
      <c r="E1433" s="220" t="s">
        <v>1735</v>
      </c>
      <c r="F1433" s="220">
        <v>1187</v>
      </c>
    </row>
    <row r="1434" spans="5:6" s="171" customFormat="1" ht="14.25">
      <c r="E1434" s="220" t="s">
        <v>1736</v>
      </c>
      <c r="F1434" s="220">
        <v>7600</v>
      </c>
    </row>
    <row r="1435" spans="5:6" s="171" customFormat="1" ht="14.25">
      <c r="E1435" s="220" t="s">
        <v>1737</v>
      </c>
      <c r="F1435" s="220">
        <v>7601</v>
      </c>
    </row>
    <row r="1436" spans="5:6" s="171" customFormat="1" ht="14.25">
      <c r="E1436" s="220" t="s">
        <v>1738</v>
      </c>
      <c r="F1436" s="220">
        <v>7503</v>
      </c>
    </row>
    <row r="1437" spans="5:6" s="171" customFormat="1" ht="14.25">
      <c r="E1437" s="220" t="s">
        <v>1739</v>
      </c>
      <c r="F1437" s="220">
        <v>1146</v>
      </c>
    </row>
    <row r="1438" spans="5:6" s="171" customFormat="1" ht="14.25">
      <c r="E1438" s="220" t="s">
        <v>1740</v>
      </c>
      <c r="F1438" s="220">
        <v>3765</v>
      </c>
    </row>
    <row r="1439" spans="5:6" s="171" customFormat="1" ht="14.25">
      <c r="E1439" s="220" t="s">
        <v>1741</v>
      </c>
      <c r="F1439" s="220">
        <v>3727</v>
      </c>
    </row>
    <row r="1440" spans="5:6" s="171" customFormat="1" ht="14.25">
      <c r="E1440" s="220" t="s">
        <v>1742</v>
      </c>
      <c r="F1440" s="220">
        <v>688</v>
      </c>
    </row>
    <row r="1441" spans="5:6" s="171" customFormat="1" ht="14.25">
      <c r="E1441" s="220" t="s">
        <v>1743</v>
      </c>
      <c r="F1441" s="220">
        <v>3715</v>
      </c>
    </row>
    <row r="1442" spans="5:6" s="171" customFormat="1" ht="14.25">
      <c r="E1442" s="220" t="s">
        <v>1744</v>
      </c>
      <c r="F1442" s="220">
        <v>1212</v>
      </c>
    </row>
    <row r="1443" spans="5:6" s="171" customFormat="1" ht="14.25">
      <c r="E1443" s="220" t="s">
        <v>1745</v>
      </c>
      <c r="F1443" s="220">
        <v>1193</v>
      </c>
    </row>
    <row r="1444" spans="5:6" s="171" customFormat="1" ht="14.25">
      <c r="E1444" s="220" t="s">
        <v>1746</v>
      </c>
      <c r="F1444" s="220">
        <v>779</v>
      </c>
    </row>
    <row r="1445" spans="5:6" s="171" customFormat="1" ht="14.25">
      <c r="E1445" s="220" t="s">
        <v>1747</v>
      </c>
      <c r="F1445" s="220">
        <v>385</v>
      </c>
    </row>
    <row r="1446" spans="5:6" s="171" customFormat="1" ht="14.25">
      <c r="E1446" s="220" t="s">
        <v>1748</v>
      </c>
      <c r="F1446" s="220">
        <v>318</v>
      </c>
    </row>
    <row r="1447" spans="5:6" s="171" customFormat="1" ht="14.25">
      <c r="E1447" s="220" t="s">
        <v>1749</v>
      </c>
      <c r="F1447" s="220">
        <v>318</v>
      </c>
    </row>
    <row r="1448" spans="5:6" s="171" customFormat="1" ht="14.25">
      <c r="E1448" s="220" t="s">
        <v>1750</v>
      </c>
      <c r="F1448" s="220">
        <v>773</v>
      </c>
    </row>
    <row r="1449" spans="5:6" s="171" customFormat="1" ht="14.25">
      <c r="E1449" s="220" t="s">
        <v>1751</v>
      </c>
      <c r="F1449" s="220">
        <v>319</v>
      </c>
    </row>
    <row r="1450" spans="5:6" s="171" customFormat="1" ht="14.25">
      <c r="E1450" s="220" t="s">
        <v>1752</v>
      </c>
      <c r="F1450" s="220">
        <v>3660</v>
      </c>
    </row>
    <row r="1451" spans="5:6" s="171" customFormat="1" ht="14.25">
      <c r="E1451" s="220" t="s">
        <v>1753</v>
      </c>
      <c r="F1451" s="220">
        <v>708</v>
      </c>
    </row>
    <row r="1452" spans="5:6" s="171" customFormat="1" ht="14.25">
      <c r="E1452" s="220" t="s">
        <v>1754</v>
      </c>
      <c r="F1452" s="220">
        <v>3712</v>
      </c>
    </row>
    <row r="1453" spans="5:6" s="171" customFormat="1" ht="14.25">
      <c r="E1453" s="220" t="s">
        <v>1755</v>
      </c>
      <c r="F1453" s="220">
        <v>534</v>
      </c>
    </row>
    <row r="1454" spans="5:6" s="171" customFormat="1" ht="14.25">
      <c r="E1454" s="220" t="s">
        <v>1756</v>
      </c>
      <c r="F1454" s="220">
        <v>7700</v>
      </c>
    </row>
    <row r="1455" spans="5:6" s="171" customFormat="1" ht="14.25">
      <c r="E1455" s="220" t="s">
        <v>1757</v>
      </c>
      <c r="F1455" s="220">
        <v>7703</v>
      </c>
    </row>
    <row r="1456" spans="5:6" s="171" customFormat="1" ht="14.25">
      <c r="E1456" s="220" t="s">
        <v>1758</v>
      </c>
      <c r="F1456" s="220">
        <v>7700</v>
      </c>
    </row>
    <row r="1457" spans="5:6" s="171" customFormat="1" ht="14.25">
      <c r="E1457" s="220" t="s">
        <v>1759</v>
      </c>
      <c r="F1457" s="220">
        <v>3617</v>
      </c>
    </row>
    <row r="1458" spans="5:6" s="171" customFormat="1" ht="14.25">
      <c r="E1458" s="220" t="s">
        <v>1760</v>
      </c>
      <c r="F1458" s="220">
        <v>3778</v>
      </c>
    </row>
    <row r="1459" spans="5:6" s="171" customFormat="1" ht="14.25">
      <c r="E1459" s="220" t="s">
        <v>1761</v>
      </c>
      <c r="F1459" s="220">
        <v>917</v>
      </c>
    </row>
    <row r="1460" spans="5:6" s="171" customFormat="1" ht="14.25">
      <c r="E1460" s="220" t="s">
        <v>1762</v>
      </c>
      <c r="F1460" s="220">
        <v>957</v>
      </c>
    </row>
    <row r="1461" spans="5:6" s="171" customFormat="1" ht="14.25">
      <c r="E1461" s="220" t="s">
        <v>1763</v>
      </c>
      <c r="F1461" s="220">
        <v>531</v>
      </c>
    </row>
    <row r="1462" spans="5:6" s="171" customFormat="1" ht="14.25">
      <c r="E1462" s="220" t="s">
        <v>1764</v>
      </c>
      <c r="F1462" s="220">
        <v>9531</v>
      </c>
    </row>
    <row r="1463" spans="5:6" s="171" customFormat="1" ht="14.25">
      <c r="E1463" s="220" t="s">
        <v>1765</v>
      </c>
      <c r="F1463" s="220">
        <v>1246</v>
      </c>
    </row>
    <row r="1464" spans="5:6" s="171" customFormat="1" ht="14.25">
      <c r="E1464" s="220" t="s">
        <v>1766</v>
      </c>
      <c r="F1464" s="220">
        <v>1246</v>
      </c>
    </row>
    <row r="1465" spans="5:6" s="171" customFormat="1" ht="14.25">
      <c r="E1465" s="220" t="s">
        <v>1767</v>
      </c>
      <c r="F1465" s="220">
        <v>952</v>
      </c>
    </row>
    <row r="1466" spans="5:6" s="171" customFormat="1" ht="14.25">
      <c r="E1466" s="220" t="s">
        <v>1768</v>
      </c>
      <c r="F1466" s="220">
        <v>1335</v>
      </c>
    </row>
    <row r="1467" spans="5:6" s="171" customFormat="1" ht="14.25">
      <c r="E1467" s="220" t="s">
        <v>1769</v>
      </c>
      <c r="F1467" s="220">
        <v>1946</v>
      </c>
    </row>
    <row r="1468" spans="5:6" s="171" customFormat="1" ht="14.25">
      <c r="E1468" s="220" t="s">
        <v>1770</v>
      </c>
      <c r="F1468" s="220">
        <v>2560</v>
      </c>
    </row>
    <row r="1469" spans="5:6" s="171" customFormat="1" ht="14.25">
      <c r="E1469" s="220" t="s">
        <v>1771</v>
      </c>
      <c r="F1469" s="220">
        <v>2561</v>
      </c>
    </row>
    <row r="1470" spans="5:6" s="171" customFormat="1" ht="14.25">
      <c r="E1470" s="220" t="s">
        <v>1772</v>
      </c>
      <c r="F1470" s="220">
        <v>593</v>
      </c>
    </row>
    <row r="1471" spans="5:6" s="171" customFormat="1" ht="14.25">
      <c r="E1471" s="220" t="s">
        <v>1773</v>
      </c>
      <c r="F1471" s="220">
        <v>9193</v>
      </c>
    </row>
    <row r="1472" spans="5:6" s="171" customFormat="1" ht="14.25">
      <c r="E1472" s="220" t="s">
        <v>1774</v>
      </c>
      <c r="F1472" s="220">
        <v>637</v>
      </c>
    </row>
    <row r="1473" spans="5:6" s="171" customFormat="1" ht="14.25">
      <c r="E1473" s="220" t="s">
        <v>1775</v>
      </c>
      <c r="F1473" s="220">
        <v>1192</v>
      </c>
    </row>
    <row r="1474" spans="5:6" s="171" customFormat="1" ht="14.25">
      <c r="E1474" s="220" t="s">
        <v>1776</v>
      </c>
      <c r="F1474" s="220">
        <v>1192</v>
      </c>
    </row>
    <row r="1475" spans="5:6" s="171" customFormat="1" ht="14.25">
      <c r="E1475" s="220" t="s">
        <v>1777</v>
      </c>
      <c r="F1475" s="220">
        <v>53</v>
      </c>
    </row>
    <row r="1476" spans="5:6" s="171" customFormat="1" ht="14.25">
      <c r="E1476" s="220" t="s">
        <v>1778</v>
      </c>
      <c r="F1476" s="220">
        <v>3748</v>
      </c>
    </row>
    <row r="1477" spans="5:6" s="171" customFormat="1" ht="14.25">
      <c r="E1477" s="220" t="s">
        <v>1779</v>
      </c>
      <c r="F1477" s="220">
        <v>1151</v>
      </c>
    </row>
    <row r="1478" spans="5:6" s="171" customFormat="1" ht="14.25">
      <c r="E1478" s="220" t="s">
        <v>1780</v>
      </c>
      <c r="F1478" s="220">
        <v>1989</v>
      </c>
    </row>
    <row r="1479" spans="5:6" s="171" customFormat="1" ht="14.25">
      <c r="E1479" s="220" t="s">
        <v>1781</v>
      </c>
      <c r="F1479" s="220">
        <v>3768</v>
      </c>
    </row>
    <row r="1480" spans="5:6" s="171" customFormat="1" ht="14.25">
      <c r="E1480" s="220" t="s">
        <v>1782</v>
      </c>
      <c r="F1480" s="220">
        <v>750</v>
      </c>
    </row>
    <row r="1481" spans="5:6" s="171" customFormat="1" ht="14.25">
      <c r="E1481" s="220" t="s">
        <v>1783</v>
      </c>
      <c r="F1481" s="220">
        <v>838</v>
      </c>
    </row>
    <row r="1482" spans="5:6" s="171" customFormat="1" ht="14.25">
      <c r="E1482" s="220" t="s">
        <v>1784</v>
      </c>
      <c r="F1482" s="220">
        <v>1313</v>
      </c>
    </row>
    <row r="1483" spans="5:6" s="171" customFormat="1" ht="14.25">
      <c r="E1483" s="220" t="s">
        <v>1785</v>
      </c>
      <c r="F1483" s="220">
        <v>1104</v>
      </c>
    </row>
    <row r="1484" spans="5:6" s="171" customFormat="1" ht="14.25">
      <c r="E1484" s="220" t="s">
        <v>1786</v>
      </c>
      <c r="F1484" s="220">
        <v>1105</v>
      </c>
    </row>
    <row r="1485" spans="5:6" s="171" customFormat="1" ht="14.25">
      <c r="E1485" s="220" t="s">
        <v>1787</v>
      </c>
      <c r="F1485" s="220">
        <v>537</v>
      </c>
    </row>
    <row r="1486" spans="5:6" s="171" customFormat="1" ht="14.25">
      <c r="E1486" s="220" t="s">
        <v>1788</v>
      </c>
      <c r="F1486" s="220">
        <v>1104</v>
      </c>
    </row>
    <row r="1487" spans="5:6" s="171" customFormat="1" ht="14.25">
      <c r="E1487" s="220" t="s">
        <v>1789</v>
      </c>
      <c r="F1487" s="220">
        <v>1105</v>
      </c>
    </row>
    <row r="1488" spans="5:6" s="171" customFormat="1" ht="14.25">
      <c r="E1488" s="220" t="s">
        <v>1790</v>
      </c>
      <c r="F1488" s="220">
        <v>1313</v>
      </c>
    </row>
    <row r="1489" spans="5:6" s="171" customFormat="1" ht="14.25">
      <c r="E1489" s="220" t="s">
        <v>1791</v>
      </c>
      <c r="F1489" s="220">
        <v>767</v>
      </c>
    </row>
    <row r="1490" spans="5:6" s="171" customFormat="1" ht="14.25">
      <c r="E1490" s="220" t="s">
        <v>1792</v>
      </c>
      <c r="F1490" s="220">
        <v>749</v>
      </c>
    </row>
    <row r="1491" spans="5:6" s="171" customFormat="1" ht="14.25">
      <c r="E1491" s="220" t="s">
        <v>1793</v>
      </c>
      <c r="F1491" s="220">
        <v>1185</v>
      </c>
    </row>
    <row r="1492" spans="5:6" s="171" customFormat="1" ht="14.25">
      <c r="E1492" s="220" t="s">
        <v>1794</v>
      </c>
      <c r="F1492" s="220">
        <v>597</v>
      </c>
    </row>
    <row r="1493" spans="5:6" s="171" customFormat="1" ht="14.25">
      <c r="E1493" s="220" t="s">
        <v>1795</v>
      </c>
      <c r="F1493" s="220">
        <v>3723</v>
      </c>
    </row>
    <row r="1494" spans="5:6" s="171" customFormat="1" ht="14.25">
      <c r="E1494" s="220" t="s">
        <v>1796</v>
      </c>
      <c r="F1494" s="220">
        <v>3659</v>
      </c>
    </row>
    <row r="1495" spans="5:6" s="171" customFormat="1" ht="14.25">
      <c r="E1495" s="220" t="s">
        <v>1797</v>
      </c>
      <c r="F1495" s="220">
        <v>535</v>
      </c>
    </row>
    <row r="1496" spans="5:6" s="171" customFormat="1" ht="14.25">
      <c r="E1496" s="220" t="s">
        <v>1798</v>
      </c>
      <c r="F1496" s="220">
        <v>2059</v>
      </c>
    </row>
    <row r="1497" spans="5:6" s="171" customFormat="1" ht="14.25">
      <c r="E1497" s="220" t="s">
        <v>1799</v>
      </c>
      <c r="F1497" s="220">
        <v>3615</v>
      </c>
    </row>
    <row r="1498" spans="5:6" s="171" customFormat="1" ht="14.25">
      <c r="E1498" s="220" t="s">
        <v>1800</v>
      </c>
      <c r="F1498" s="220">
        <v>536</v>
      </c>
    </row>
    <row r="1499" spans="5:6" s="171" customFormat="1" ht="14.25">
      <c r="E1499" s="220" t="s">
        <v>1801</v>
      </c>
      <c r="F1499" s="220">
        <v>536</v>
      </c>
    </row>
    <row r="1500" spans="5:6" s="171" customFormat="1" ht="14.25">
      <c r="E1500" s="220" t="s">
        <v>1802</v>
      </c>
      <c r="F1500" s="220">
        <v>281</v>
      </c>
    </row>
    <row r="1501" spans="5:6" s="171" customFormat="1" ht="14.25">
      <c r="E1501" s="220" t="s">
        <v>1803</v>
      </c>
      <c r="F1501" s="220">
        <v>9536</v>
      </c>
    </row>
    <row r="1502" spans="5:6" s="171" customFormat="1" ht="14.25">
      <c r="E1502" s="220" t="s">
        <v>1804</v>
      </c>
      <c r="F1502" s="220">
        <v>7800</v>
      </c>
    </row>
    <row r="1503" spans="5:6" s="171" customFormat="1" ht="14.25">
      <c r="E1503" s="220" t="s">
        <v>1805</v>
      </c>
      <c r="F1503" s="220">
        <v>171</v>
      </c>
    </row>
    <row r="1504" spans="5:6" s="171" customFormat="1" ht="14.25">
      <c r="E1504" s="220" t="s">
        <v>1806</v>
      </c>
      <c r="F1504" s="220">
        <v>599</v>
      </c>
    </row>
    <row r="1505" spans="5:6" s="171" customFormat="1" ht="14.25">
      <c r="E1505" s="220" t="s">
        <v>1807</v>
      </c>
      <c r="F1505" s="220">
        <v>2053</v>
      </c>
    </row>
    <row r="1506" spans="5:6" s="171" customFormat="1" ht="14.25">
      <c r="E1506" s="220" t="s">
        <v>1808</v>
      </c>
      <c r="F1506" s="220">
        <v>1231</v>
      </c>
    </row>
    <row r="1507" spans="5:6" s="171" customFormat="1" ht="14.25">
      <c r="E1507" s="220" t="s">
        <v>1809</v>
      </c>
      <c r="F1507" s="220">
        <v>1231</v>
      </c>
    </row>
    <row r="1508" spans="5:6" s="171" customFormat="1" ht="14.25">
      <c r="E1508" s="220" t="s">
        <v>1810</v>
      </c>
      <c r="F1508" s="220">
        <v>7900</v>
      </c>
    </row>
    <row r="1509" spans="5:6" s="171" customFormat="1" ht="14.25">
      <c r="E1509" s="220" t="s">
        <v>1811</v>
      </c>
      <c r="F1509" s="220">
        <v>839</v>
      </c>
    </row>
    <row r="1510" spans="5:6" s="171" customFormat="1" ht="14.25">
      <c r="E1510" s="220" t="s">
        <v>1812</v>
      </c>
      <c r="F1510" s="220">
        <v>413</v>
      </c>
    </row>
    <row r="1511" spans="5:6" s="171" customFormat="1" ht="14.25">
      <c r="E1511" s="220" t="s">
        <v>1813</v>
      </c>
      <c r="F1511" s="220">
        <v>1180</v>
      </c>
    </row>
    <row r="1512" spans="5:6" s="171" customFormat="1" ht="14.25">
      <c r="E1512" s="220" t="s">
        <v>1814</v>
      </c>
      <c r="F1512" s="220">
        <v>1213</v>
      </c>
    </row>
    <row r="1513" spans="5:6" s="171" customFormat="1" ht="14.25">
      <c r="E1513" s="220" t="s">
        <v>1815</v>
      </c>
      <c r="F1513" s="220">
        <v>465</v>
      </c>
    </row>
    <row r="1514" spans="5:6" s="171" customFormat="1" ht="14.25">
      <c r="E1514" s="220" t="s">
        <v>1816</v>
      </c>
      <c r="F1514" s="220">
        <v>1136</v>
      </c>
    </row>
    <row r="1515" spans="5:6" s="171" customFormat="1" ht="14.25">
      <c r="E1515" s="220" t="s">
        <v>1817</v>
      </c>
      <c r="F1515" s="220">
        <v>1819</v>
      </c>
    </row>
    <row r="1516" spans="5:6" s="171" customFormat="1" ht="14.25">
      <c r="E1516" s="220" t="s">
        <v>1818</v>
      </c>
      <c r="F1516" s="220">
        <v>1111</v>
      </c>
    </row>
    <row r="1517" spans="5:6" s="171" customFormat="1" ht="14.25">
      <c r="E1517" s="220" t="s">
        <v>1819</v>
      </c>
      <c r="F1517" s="220">
        <v>3791</v>
      </c>
    </row>
    <row r="1518" spans="5:6" s="171" customFormat="1" ht="14.25">
      <c r="E1518" s="220" t="s">
        <v>1820</v>
      </c>
      <c r="F1518" s="220">
        <v>198</v>
      </c>
    </row>
    <row r="1519" spans="5:6" s="171" customFormat="1" ht="14.25">
      <c r="E1519" s="220" t="s">
        <v>1821</v>
      </c>
      <c r="F1519" s="220">
        <v>1150</v>
      </c>
    </row>
    <row r="1520" spans="5:6" s="171" customFormat="1" ht="14.25">
      <c r="E1520" s="220" t="s">
        <v>1822</v>
      </c>
      <c r="F1520" s="220">
        <v>1262</v>
      </c>
    </row>
    <row r="1521" spans="5:6" s="171" customFormat="1" ht="14.25">
      <c r="E1521" s="220" t="s">
        <v>1823</v>
      </c>
      <c r="F1521" s="220">
        <v>1262</v>
      </c>
    </row>
    <row r="1522" spans="5:6" s="171" customFormat="1" ht="14.25">
      <c r="E1522" s="220" t="s">
        <v>1824</v>
      </c>
      <c r="F1522" s="220">
        <v>1113</v>
      </c>
    </row>
    <row r="1523" spans="5:6" s="171" customFormat="1" ht="14.25">
      <c r="E1523" s="220" t="s">
        <v>1825</v>
      </c>
      <c r="F1523" s="220">
        <v>276</v>
      </c>
    </row>
    <row r="1524" spans="5:6" s="171" customFormat="1" ht="14.25">
      <c r="E1524" s="220" t="s">
        <v>1826</v>
      </c>
      <c r="F1524" s="220">
        <v>1148</v>
      </c>
    </row>
    <row r="1525" spans="5:6" s="171" customFormat="1" ht="14.25">
      <c r="E1525" s="220" t="s">
        <v>1827</v>
      </c>
      <c r="F1525" s="220">
        <v>774</v>
      </c>
    </row>
    <row r="1526" spans="5:6" s="171" customFormat="1" ht="14.25">
      <c r="E1526" s="220" t="s">
        <v>1828</v>
      </c>
      <c r="F1526" s="220">
        <v>1221</v>
      </c>
    </row>
    <row r="1527" spans="5:6" s="171" customFormat="1" ht="14.25">
      <c r="E1527" s="220" t="s">
        <v>1829</v>
      </c>
      <c r="F1527" s="220">
        <v>195</v>
      </c>
    </row>
    <row r="1528" spans="5:6" s="171" customFormat="1" ht="14.25">
      <c r="E1528" s="220" t="s">
        <v>1830</v>
      </c>
      <c r="F1528" s="220">
        <v>1813</v>
      </c>
    </row>
    <row r="1529" spans="5:6" s="171" customFormat="1" ht="14.25">
      <c r="E1529" s="220" t="s">
        <v>1831</v>
      </c>
      <c r="F1529" s="220">
        <v>1813</v>
      </c>
    </row>
    <row r="1530" spans="5:6" s="171" customFormat="1" ht="14.25">
      <c r="E1530" s="220" t="s">
        <v>1832</v>
      </c>
      <c r="F1530" s="220">
        <v>613</v>
      </c>
    </row>
    <row r="1531" spans="5:6" s="171" customFormat="1" ht="14.25">
      <c r="E1531" s="220" t="s">
        <v>1833</v>
      </c>
      <c r="F1531" s="220">
        <v>796</v>
      </c>
    </row>
    <row r="1532" spans="5:6" s="171" customFormat="1" ht="14.25">
      <c r="E1532" s="220" t="s">
        <v>1834</v>
      </c>
      <c r="F1532" s="220">
        <v>1817</v>
      </c>
    </row>
    <row r="1533" spans="5:6" s="171" customFormat="1" ht="14.25">
      <c r="E1533" s="220" t="s">
        <v>1835</v>
      </c>
      <c r="F1533" s="220">
        <v>636</v>
      </c>
    </row>
    <row r="1534" spans="5:6" s="171" customFormat="1" ht="14.25">
      <c r="E1534" s="220" t="s">
        <v>1836</v>
      </c>
      <c r="F1534" s="220">
        <v>613</v>
      </c>
    </row>
    <row r="1535" spans="5:6" s="171" customFormat="1" ht="14.25">
      <c r="E1535" s="220" t="s">
        <v>1837</v>
      </c>
      <c r="F1535" s="220">
        <v>1841</v>
      </c>
    </row>
    <row r="1536" spans="5:6" s="171" customFormat="1" ht="14.25">
      <c r="E1536" s="220" t="s">
        <v>1838</v>
      </c>
      <c r="F1536" s="220">
        <v>594</v>
      </c>
    </row>
    <row r="1537" spans="5:6" s="171" customFormat="1" ht="14.25">
      <c r="E1537" s="220" t="s">
        <v>1839</v>
      </c>
      <c r="F1537" s="220">
        <v>1079</v>
      </c>
    </row>
    <row r="1538" spans="5:6" s="171" customFormat="1" ht="14.25">
      <c r="E1538" s="220" t="s">
        <v>1840</v>
      </c>
      <c r="F1538" s="220">
        <v>8000</v>
      </c>
    </row>
    <row r="1539" spans="5:6" s="171" customFormat="1" ht="14.25">
      <c r="E1539" s="220" t="s">
        <v>1841</v>
      </c>
      <c r="F1539" s="220">
        <v>8003</v>
      </c>
    </row>
    <row r="1540" spans="5:6" s="171" customFormat="1" ht="14.25">
      <c r="E1540" s="220" t="s">
        <v>1842</v>
      </c>
      <c r="F1540" s="220">
        <v>612</v>
      </c>
    </row>
    <row r="1541" spans="5:6" s="171" customFormat="1" ht="14.25">
      <c r="E1541" s="220" t="s">
        <v>1843</v>
      </c>
      <c r="F1541" s="220">
        <v>1893</v>
      </c>
    </row>
    <row r="1542" spans="5:6" s="171" customFormat="1" ht="14.25">
      <c r="E1542" s="220" t="s">
        <v>1844</v>
      </c>
      <c r="F1542" s="220">
        <v>567</v>
      </c>
    </row>
    <row r="1543" spans="5:6" s="171" customFormat="1" ht="14.25">
      <c r="E1543" s="220" t="s">
        <v>1845</v>
      </c>
      <c r="F1543" s="220">
        <v>1234</v>
      </c>
    </row>
    <row r="1544" spans="5:6" s="171" customFormat="1" ht="14.25">
      <c r="E1544" s="220" t="s">
        <v>1846</v>
      </c>
      <c r="F1544" s="220">
        <v>1234</v>
      </c>
    </row>
    <row r="1545" spans="5:6" s="171" customFormat="1" ht="14.25">
      <c r="E1545" s="220" t="s">
        <v>1847</v>
      </c>
      <c r="F1545" s="220">
        <v>334</v>
      </c>
    </row>
    <row r="1546" spans="5:6" s="171" customFormat="1" ht="14.25">
      <c r="E1546" s="220" t="s">
        <v>1848</v>
      </c>
      <c r="F1546" s="220">
        <v>3557</v>
      </c>
    </row>
    <row r="1547" spans="5:6" s="171" customFormat="1" ht="14.25">
      <c r="E1547" s="220" t="s">
        <v>1849</v>
      </c>
      <c r="F1547" s="220">
        <v>964</v>
      </c>
    </row>
    <row r="1548" spans="5:6" s="171" customFormat="1" ht="14.25">
      <c r="E1548" s="220" t="s">
        <v>1850</v>
      </c>
      <c r="F1548" s="220">
        <v>392</v>
      </c>
    </row>
    <row r="1549" spans="5:6" s="171" customFormat="1" ht="14.25">
      <c r="E1549" s="220" t="s">
        <v>1851</v>
      </c>
      <c r="F1549" s="220">
        <v>4025</v>
      </c>
    </row>
    <row r="1550" spans="5:6" s="171" customFormat="1" ht="14.25">
      <c r="E1550" s="220" t="s">
        <v>1852</v>
      </c>
      <c r="F1550" s="220">
        <v>3781</v>
      </c>
    </row>
    <row r="1551" spans="5:6" s="171" customFormat="1" ht="14.25">
      <c r="E1551" s="220" t="s">
        <v>1853</v>
      </c>
      <c r="F1551" s="220">
        <v>9781</v>
      </c>
    </row>
    <row r="1552" spans="5:6" s="171" customFormat="1" ht="14.25">
      <c r="E1552" s="220" t="s">
        <v>1854</v>
      </c>
      <c r="F1552" s="220">
        <v>615</v>
      </c>
    </row>
    <row r="1553" spans="5:6" s="171" customFormat="1" ht="14.25">
      <c r="E1553" s="220" t="s">
        <v>1855</v>
      </c>
      <c r="F1553" s="220">
        <v>1211</v>
      </c>
    </row>
    <row r="1554" spans="5:6" s="171" customFormat="1" ht="14.25">
      <c r="E1554" s="220" t="s">
        <v>1856</v>
      </c>
      <c r="F1554" s="220">
        <v>1820</v>
      </c>
    </row>
    <row r="1555" spans="5:6" s="171" customFormat="1" ht="14.25">
      <c r="E1555" s="220" t="s">
        <v>1857</v>
      </c>
      <c r="F1555" s="220">
        <v>1211</v>
      </c>
    </row>
    <row r="1556" spans="5:6" s="171" customFormat="1" ht="14.25">
      <c r="E1556" s="220" t="s">
        <v>1858</v>
      </c>
      <c r="F1556" s="220">
        <v>972</v>
      </c>
    </row>
    <row r="1557" spans="5:6" s="171" customFormat="1" ht="14.25">
      <c r="E1557" s="220" t="s">
        <v>1859</v>
      </c>
      <c r="F1557" s="220">
        <v>964</v>
      </c>
    </row>
    <row r="1558" spans="5:6" s="171" customFormat="1" ht="14.25">
      <c r="E1558" s="220" t="s">
        <v>1860</v>
      </c>
      <c r="F1558" s="220">
        <v>972</v>
      </c>
    </row>
    <row r="1559" spans="5:6" s="171" customFormat="1" ht="14.25">
      <c r="E1559" s="220" t="s">
        <v>1861</v>
      </c>
      <c r="F1559" s="220">
        <v>766</v>
      </c>
    </row>
    <row r="1560" spans="5:6" s="171" customFormat="1" ht="14.25">
      <c r="E1560" s="220" t="s">
        <v>1862</v>
      </c>
      <c r="F1560" s="220">
        <v>1179</v>
      </c>
    </row>
    <row r="1561" spans="5:6" s="171" customFormat="1" ht="14.25">
      <c r="E1561" s="220" t="s">
        <v>1863</v>
      </c>
      <c r="F1561" s="220">
        <v>1052</v>
      </c>
    </row>
    <row r="1562" spans="5:6" s="171" customFormat="1" ht="14.25">
      <c r="E1562" s="220" t="s">
        <v>1864</v>
      </c>
      <c r="F1562" s="220">
        <v>9052</v>
      </c>
    </row>
    <row r="1563" spans="5:6" s="171" customFormat="1" ht="14.25">
      <c r="E1563" s="220" t="s">
        <v>1865</v>
      </c>
      <c r="F1563" s="220">
        <v>1459</v>
      </c>
    </row>
    <row r="1564" spans="5:6" s="171" customFormat="1" ht="14.25">
      <c r="E1564" s="220" t="s">
        <v>1866</v>
      </c>
      <c r="F1564" s="220">
        <v>1167</v>
      </c>
    </row>
    <row r="1565" spans="5:6" s="171" customFormat="1" ht="14.25">
      <c r="E1565" s="220" t="s">
        <v>1867</v>
      </c>
      <c r="F1565" s="220">
        <v>1994</v>
      </c>
    </row>
    <row r="1566" spans="5:6" s="171" customFormat="1" ht="14.25">
      <c r="E1566" s="220" t="s">
        <v>1868</v>
      </c>
      <c r="F1566" s="220">
        <v>414</v>
      </c>
    </row>
    <row r="1567" spans="5:6" s="171" customFormat="1" ht="14.25">
      <c r="E1567" s="220" t="s">
        <v>1869</v>
      </c>
      <c r="F1567" s="220">
        <v>3601</v>
      </c>
    </row>
    <row r="1568" spans="5:6" s="171" customFormat="1" ht="14.25">
      <c r="E1568" s="220" t="s">
        <v>1870</v>
      </c>
      <c r="F1568" s="220">
        <v>638</v>
      </c>
    </row>
    <row r="1569" spans="5:6" s="171" customFormat="1" ht="14.25">
      <c r="E1569" s="220" t="s">
        <v>1871</v>
      </c>
      <c r="F1569" s="220">
        <v>4024</v>
      </c>
    </row>
    <row r="1570" spans="5:6" s="171" customFormat="1" ht="14.25">
      <c r="E1570" s="220" t="s">
        <v>1872</v>
      </c>
      <c r="F1570" s="220">
        <v>1347</v>
      </c>
    </row>
    <row r="1571" spans="5:6" s="171" customFormat="1" ht="14.25">
      <c r="E1571" s="220" t="s">
        <v>1873</v>
      </c>
      <c r="F1571" s="220">
        <v>9482</v>
      </c>
    </row>
    <row r="1572" spans="5:6" s="171" customFormat="1" ht="14.25">
      <c r="E1572" s="220" t="s">
        <v>1874</v>
      </c>
      <c r="F1572" s="220">
        <v>4100</v>
      </c>
    </row>
    <row r="1573" spans="5:6" s="171" customFormat="1" ht="14.25">
      <c r="E1573" s="220" t="s">
        <v>1875</v>
      </c>
      <c r="F1573" s="220">
        <v>4102</v>
      </c>
    </row>
    <row r="1574" spans="5:6" s="171" customFormat="1" ht="14.25">
      <c r="E1574" s="220" t="s">
        <v>1876</v>
      </c>
      <c r="F1574" s="220">
        <v>3611</v>
      </c>
    </row>
    <row r="1575" spans="5:6" s="171" customFormat="1" ht="14.25">
      <c r="E1575" s="220" t="s">
        <v>1877</v>
      </c>
      <c r="F1575" s="220">
        <v>3746</v>
      </c>
    </row>
    <row r="1576" spans="5:6" s="171" customFormat="1" ht="14.25">
      <c r="E1576" s="220" t="s">
        <v>1878</v>
      </c>
      <c r="F1576" s="220">
        <v>2800</v>
      </c>
    </row>
    <row r="1577" spans="5:6" s="171" customFormat="1" ht="14.25">
      <c r="E1577" s="220" t="s">
        <v>1879</v>
      </c>
      <c r="F1577" s="220">
        <v>2620</v>
      </c>
    </row>
    <row r="1578" spans="5:6" s="171" customFormat="1" ht="14.25">
      <c r="E1578" s="220" t="s">
        <v>1880</v>
      </c>
      <c r="F1578" s="220">
        <v>3611</v>
      </c>
    </row>
    <row r="1579" spans="5:6" s="171" customFormat="1" ht="14.25">
      <c r="E1579" s="220" t="s">
        <v>1881</v>
      </c>
      <c r="F1579" s="220">
        <v>6800</v>
      </c>
    </row>
    <row r="1580" spans="5:6" s="171" customFormat="1" ht="14.25">
      <c r="E1580" s="220" t="s">
        <v>1882</v>
      </c>
      <c r="F1580" s="220">
        <v>9500</v>
      </c>
    </row>
    <row r="1581" spans="5:6" s="171" customFormat="1" ht="14.25">
      <c r="E1581" s="220" t="s">
        <v>1883</v>
      </c>
      <c r="F1581" s="220">
        <v>2630</v>
      </c>
    </row>
    <row r="1582" spans="5:6" s="171" customFormat="1" ht="14.25">
      <c r="E1582" s="220" t="s">
        <v>1884</v>
      </c>
      <c r="F1582" s="220">
        <v>2631</v>
      </c>
    </row>
    <row r="1583" spans="5:6" s="171" customFormat="1" ht="14.25">
      <c r="E1583" s="220" t="s">
        <v>1885</v>
      </c>
      <c r="F1583" s="220">
        <v>2300</v>
      </c>
    </row>
    <row r="1584" spans="5:6" s="171" customFormat="1" ht="14.25">
      <c r="E1584" s="220" t="s">
        <v>1886</v>
      </c>
      <c r="F1584" s="220">
        <v>9600</v>
      </c>
    </row>
    <row r="1585" spans="5:6" s="171" customFormat="1" ht="14.25">
      <c r="E1585" s="220" t="s">
        <v>1887</v>
      </c>
      <c r="F1585" s="220">
        <v>2039</v>
      </c>
    </row>
    <row r="1586" spans="5:6" s="171" customFormat="1" ht="14.25">
      <c r="E1586" s="220" t="s">
        <v>1888</v>
      </c>
      <c r="F1586" s="220">
        <v>1137</v>
      </c>
    </row>
    <row r="1587" spans="5:6" s="171" customFormat="1" ht="14.25">
      <c r="E1587" s="220" t="s">
        <v>1889</v>
      </c>
      <c r="F1587" s="220">
        <v>8200</v>
      </c>
    </row>
    <row r="1588" spans="5:6" s="171" customFormat="1" ht="14.25">
      <c r="E1588" s="220" t="s">
        <v>1890</v>
      </c>
      <c r="F1588" s="220">
        <v>9034</v>
      </c>
    </row>
    <row r="1589" spans="5:6" s="171" customFormat="1" ht="14.25">
      <c r="E1589" s="220" t="s">
        <v>1891</v>
      </c>
      <c r="F1589" s="220">
        <v>7504</v>
      </c>
    </row>
    <row r="1590" spans="5:6" s="171" customFormat="1" ht="14.25">
      <c r="E1590" s="220" t="s">
        <v>1892</v>
      </c>
      <c r="F1590" s="220">
        <v>3746</v>
      </c>
    </row>
    <row r="1591" spans="5:6" s="171" customFormat="1" ht="14.25">
      <c r="E1591" s="220" t="s">
        <v>1893</v>
      </c>
      <c r="F1591" s="220">
        <v>78</v>
      </c>
    </row>
    <row r="1592" spans="5:6" s="171" customFormat="1" ht="14.25">
      <c r="E1592" s="220" t="s">
        <v>1894</v>
      </c>
      <c r="F1592" s="220">
        <v>469</v>
      </c>
    </row>
    <row r="1593" spans="5:6" s="171" customFormat="1" ht="14.25">
      <c r="E1593" s="220" t="s">
        <v>1895</v>
      </c>
      <c r="F1593" s="220">
        <v>412</v>
      </c>
    </row>
    <row r="1594" spans="5:6" s="171" customFormat="1" ht="14.25">
      <c r="E1594" s="220" t="s">
        <v>1896</v>
      </c>
      <c r="F1594" s="220">
        <v>2800</v>
      </c>
    </row>
    <row r="1595" spans="5:6" s="171" customFormat="1" ht="14.25">
      <c r="E1595" s="220" t="s">
        <v>1897</v>
      </c>
      <c r="F1595" s="220">
        <v>2801</v>
      </c>
    </row>
    <row r="1596" spans="5:6" s="171" customFormat="1" ht="14.25">
      <c r="E1596" s="220" t="s">
        <v>1898</v>
      </c>
      <c r="F1596" s="220">
        <v>3640</v>
      </c>
    </row>
    <row r="1597" spans="5:6" s="171" customFormat="1" ht="14.25">
      <c r="E1597" s="220" t="s">
        <v>1899</v>
      </c>
      <c r="F1597" s="220">
        <v>4006</v>
      </c>
    </row>
    <row r="1598" spans="5:6" s="171" customFormat="1" ht="14.25">
      <c r="E1598" s="220" t="s">
        <v>1900</v>
      </c>
      <c r="F1598" s="220">
        <v>543</v>
      </c>
    </row>
    <row r="1599" spans="5:6" s="171" customFormat="1" ht="14.25">
      <c r="E1599" s="220" t="s">
        <v>1901</v>
      </c>
      <c r="F1599" s="220">
        <v>1982</v>
      </c>
    </row>
    <row r="1600" spans="5:6" s="171" customFormat="1" ht="14.25">
      <c r="E1600" s="220" t="s">
        <v>1902</v>
      </c>
      <c r="F1600" s="220">
        <v>1334</v>
      </c>
    </row>
    <row r="1601" spans="5:6" s="171" customFormat="1" ht="14.25">
      <c r="E1601" s="220" t="s">
        <v>1903</v>
      </c>
      <c r="F1601" s="220">
        <v>990</v>
      </c>
    </row>
    <row r="1602" spans="5:6" s="171" customFormat="1" ht="14.25">
      <c r="E1602" s="220" t="s">
        <v>1904</v>
      </c>
      <c r="F1602" s="220">
        <v>2640</v>
      </c>
    </row>
    <row r="1603" spans="5:6" s="171" customFormat="1" ht="14.25">
      <c r="E1603" s="220" t="s">
        <v>1905</v>
      </c>
      <c r="F1603" s="220">
        <v>26</v>
      </c>
    </row>
    <row r="1604" spans="5:6" s="171" customFormat="1" ht="14.25">
      <c r="E1604" s="220" t="s">
        <v>1906</v>
      </c>
      <c r="F1604" s="220">
        <v>3602</v>
      </c>
    </row>
    <row r="1605" spans="5:6" s="171" customFormat="1" ht="14.25">
      <c r="E1605" s="220" t="s">
        <v>1907</v>
      </c>
      <c r="F1605" s="220">
        <v>9602</v>
      </c>
    </row>
    <row r="1606" spans="5:6" s="171" customFormat="1" ht="14.25">
      <c r="E1606" s="220" t="s">
        <v>1908</v>
      </c>
      <c r="F1606" s="220">
        <v>8300</v>
      </c>
    </row>
    <row r="1607" spans="5:6" s="171" customFormat="1" ht="14.25">
      <c r="E1607" s="220" t="s">
        <v>1909</v>
      </c>
      <c r="F1607" s="220">
        <v>3795</v>
      </c>
    </row>
    <row r="1608" spans="5:6" s="171" customFormat="1" ht="14.25">
      <c r="E1608" s="220" t="s">
        <v>1910</v>
      </c>
      <c r="F1608" s="220">
        <v>564</v>
      </c>
    </row>
    <row r="1609" spans="5:6" s="171" customFormat="1" ht="14.25">
      <c r="E1609" s="220" t="s">
        <v>1911</v>
      </c>
      <c r="F1609" s="220">
        <v>354</v>
      </c>
    </row>
    <row r="1610" spans="5:6" s="171" customFormat="1" ht="14.25">
      <c r="E1610" s="220" t="s">
        <v>1912</v>
      </c>
      <c r="F1610" s="220">
        <v>1225</v>
      </c>
    </row>
    <row r="1611" spans="5:6" s="171" customFormat="1" ht="14.25">
      <c r="E1611" s="220" t="s">
        <v>1913</v>
      </c>
      <c r="F1611" s="220">
        <v>390</v>
      </c>
    </row>
    <row r="1612" spans="5:6" s="171" customFormat="1" ht="14.25">
      <c r="E1612" s="220" t="s">
        <v>1914</v>
      </c>
      <c r="F1612" s="220">
        <v>444</v>
      </c>
    </row>
    <row r="1613" spans="5:6" s="171" customFormat="1" ht="14.25">
      <c r="E1613" s="220" t="s">
        <v>1915</v>
      </c>
      <c r="F1613" s="220">
        <v>1161</v>
      </c>
    </row>
    <row r="1614" spans="5:6" s="171" customFormat="1" ht="14.25">
      <c r="E1614" s="220" t="s">
        <v>1916</v>
      </c>
      <c r="F1614" s="220">
        <v>9161</v>
      </c>
    </row>
    <row r="1615" spans="5:6" s="171" customFormat="1" ht="14.25">
      <c r="E1615" s="220" t="s">
        <v>1917</v>
      </c>
      <c r="F1615" s="220">
        <v>2016</v>
      </c>
    </row>
    <row r="1616" spans="5:6" s="171" customFormat="1" ht="14.25">
      <c r="E1616" s="220" t="s">
        <v>1918</v>
      </c>
      <c r="F1616" s="220">
        <v>2051</v>
      </c>
    </row>
    <row r="1617" spans="5:6" s="171" customFormat="1" ht="14.25">
      <c r="E1617" s="220" t="s">
        <v>1919</v>
      </c>
      <c r="F1617" s="220">
        <v>362</v>
      </c>
    </row>
    <row r="1618" spans="5:6" s="171" customFormat="1" ht="14.25">
      <c r="E1618" s="220" t="s">
        <v>1920</v>
      </c>
      <c r="F1618" s="220">
        <v>2016</v>
      </c>
    </row>
    <row r="1619" spans="5:6" s="171" customFormat="1" ht="14.25">
      <c r="E1619" s="220" t="s">
        <v>1921</v>
      </c>
      <c r="F1619" s="220">
        <v>539</v>
      </c>
    </row>
    <row r="1620" spans="5:6" s="171" customFormat="1" ht="14.25">
      <c r="E1620" s="220" t="s">
        <v>1922</v>
      </c>
      <c r="F1620" s="220">
        <v>997</v>
      </c>
    </row>
    <row r="1621" spans="5:6" s="171" customFormat="1" ht="14.25">
      <c r="E1621" s="220" t="s">
        <v>1923</v>
      </c>
      <c r="F1621" s="220">
        <v>997</v>
      </c>
    </row>
    <row r="1622" spans="5:6" s="171" customFormat="1" ht="14.25">
      <c r="E1622" s="220" t="s">
        <v>1924</v>
      </c>
      <c r="F1622" s="220">
        <v>3619</v>
      </c>
    </row>
    <row r="1623" spans="5:6" s="171" customFormat="1" ht="14.25">
      <c r="E1623" s="220" t="s">
        <v>1925</v>
      </c>
      <c r="F1623" s="220">
        <v>3782</v>
      </c>
    </row>
    <row r="1624" spans="5:6" s="171" customFormat="1" ht="14.25">
      <c r="E1624" s="220" t="s">
        <v>1926</v>
      </c>
      <c r="F1624" s="220">
        <v>1950</v>
      </c>
    </row>
    <row r="1625" spans="5:6" s="171" customFormat="1" ht="14.25">
      <c r="E1625" s="220" t="s">
        <v>532</v>
      </c>
      <c r="F1625" s="220">
        <v>854</v>
      </c>
    </row>
    <row r="1626" spans="5:6" s="171" customFormat="1" ht="14.25">
      <c r="E1626" s="220" t="s">
        <v>1927</v>
      </c>
      <c r="F1626" s="220">
        <v>8400</v>
      </c>
    </row>
    <row r="1627" spans="5:6" s="171" customFormat="1" ht="14.25">
      <c r="E1627" s="220" t="s">
        <v>1928</v>
      </c>
      <c r="F1627" s="220">
        <v>540</v>
      </c>
    </row>
    <row r="1628" spans="5:6" s="171" customFormat="1" ht="14.25">
      <c r="E1628" s="220" t="s">
        <v>1929</v>
      </c>
      <c r="F1628" s="220">
        <v>540</v>
      </c>
    </row>
    <row r="1629" spans="5:6" s="171" customFormat="1" ht="14.25">
      <c r="E1629" s="220" t="s">
        <v>1930</v>
      </c>
      <c r="F1629" s="220">
        <v>3568</v>
      </c>
    </row>
    <row r="1630" spans="5:6" s="171" customFormat="1" ht="14.25">
      <c r="E1630" s="220" t="s">
        <v>1931</v>
      </c>
      <c r="F1630" s="220">
        <v>542</v>
      </c>
    </row>
    <row r="1631" spans="5:6" s="171" customFormat="1" ht="14.25">
      <c r="E1631" s="220" t="s">
        <v>1932</v>
      </c>
      <c r="F1631" s="220">
        <v>3565</v>
      </c>
    </row>
    <row r="1632" spans="5:6" s="171" customFormat="1" ht="14.25">
      <c r="E1632" s="220" t="s">
        <v>1933</v>
      </c>
      <c r="F1632" s="220">
        <v>542</v>
      </c>
    </row>
    <row r="1633" spans="5:6" s="171" customFormat="1" ht="14.25">
      <c r="E1633" s="220" t="s">
        <v>1934</v>
      </c>
      <c r="F1633" s="220">
        <v>922</v>
      </c>
    </row>
    <row r="1634" spans="5:6" s="171" customFormat="1" ht="14.25">
      <c r="E1634" s="220" t="s">
        <v>1935</v>
      </c>
      <c r="F1634" s="220">
        <v>1069</v>
      </c>
    </row>
    <row r="1635" spans="5:6" s="171" customFormat="1" ht="14.25">
      <c r="E1635" s="220" t="s">
        <v>1936</v>
      </c>
      <c r="F1635" s="220">
        <v>1069</v>
      </c>
    </row>
    <row r="1636" spans="5:6" s="171" customFormat="1" ht="14.25">
      <c r="E1636" s="220" t="s">
        <v>1937</v>
      </c>
      <c r="F1636" s="220">
        <v>539</v>
      </c>
    </row>
    <row r="1637" spans="5:6" s="171" customFormat="1" ht="14.25">
      <c r="E1637" s="220" t="s">
        <v>1938</v>
      </c>
      <c r="F1637" s="220">
        <v>3565</v>
      </c>
    </row>
    <row r="1638" spans="5:6" s="171" customFormat="1" ht="14.25">
      <c r="E1638" s="220" t="s">
        <v>1939</v>
      </c>
      <c r="F1638" s="220">
        <v>4702</v>
      </c>
    </row>
    <row r="1639" spans="5:6" s="171" customFormat="1" ht="14.25">
      <c r="E1639" s="220" t="s">
        <v>1940</v>
      </c>
      <c r="F1639" s="220">
        <v>206</v>
      </c>
    </row>
    <row r="1640" spans="5:6" s="171" customFormat="1" ht="14.25">
      <c r="E1640" s="220" t="s">
        <v>1941</v>
      </c>
      <c r="F1640" s="220">
        <v>735</v>
      </c>
    </row>
    <row r="1641" spans="5:6" s="171" customFormat="1" ht="14.25">
      <c r="E1641" s="220" t="s">
        <v>1942</v>
      </c>
      <c r="F1641" s="220">
        <v>445</v>
      </c>
    </row>
    <row r="1642" spans="5:6" s="171" customFormat="1" ht="14.25">
      <c r="E1642" s="220" t="s">
        <v>1943</v>
      </c>
      <c r="F1642" s="220">
        <v>372</v>
      </c>
    </row>
    <row r="1643" spans="5:6" s="171" customFormat="1" ht="14.25">
      <c r="E1643" s="220" t="s">
        <v>1944</v>
      </c>
      <c r="F1643" s="220">
        <v>8500</v>
      </c>
    </row>
    <row r="1644" spans="5:6" s="171" customFormat="1" ht="14.25">
      <c r="E1644" s="220" t="s">
        <v>1945</v>
      </c>
      <c r="F1644" s="220">
        <v>1936</v>
      </c>
    </row>
    <row r="1645" spans="5:6" s="171" customFormat="1" ht="14.25">
      <c r="E1645" s="220" t="s">
        <v>1946</v>
      </c>
      <c r="F1645" s="220">
        <v>8600</v>
      </c>
    </row>
    <row r="1646" spans="5:6" s="171" customFormat="1" ht="14.25">
      <c r="E1646" s="220" t="s">
        <v>1947</v>
      </c>
      <c r="F1646" s="220">
        <v>135</v>
      </c>
    </row>
    <row r="1647" spans="5:6" s="171" customFormat="1" ht="14.25">
      <c r="E1647" s="220" t="s">
        <v>1948</v>
      </c>
      <c r="F1647" s="220">
        <v>184</v>
      </c>
    </row>
    <row r="1648" spans="5:6" s="171" customFormat="1" ht="14.25">
      <c r="E1648" s="220" t="s">
        <v>1949</v>
      </c>
      <c r="F1648" s="220">
        <v>185</v>
      </c>
    </row>
    <row r="1649" spans="5:6" s="171" customFormat="1" ht="14.25">
      <c r="E1649" s="220" t="s">
        <v>1950</v>
      </c>
      <c r="F1649" s="220">
        <v>335</v>
      </c>
    </row>
    <row r="1650" spans="5:6" s="171" customFormat="1" ht="14.25">
      <c r="E1650" s="220" t="s">
        <v>1951</v>
      </c>
      <c r="F1650" s="220">
        <v>2650</v>
      </c>
    </row>
    <row r="1651" spans="5:6" s="171" customFormat="1" ht="14.25">
      <c r="E1651" s="220" t="s">
        <v>1952</v>
      </c>
      <c r="F1651" s="220">
        <v>1770</v>
      </c>
    </row>
    <row r="1652" spans="5:6" s="171" customFormat="1" ht="14.25">
      <c r="E1652" s="220" t="s">
        <v>1953</v>
      </c>
      <c r="F1652" s="220">
        <v>8002</v>
      </c>
    </row>
    <row r="1653" spans="5:6" s="171" customFormat="1" ht="14.25">
      <c r="E1653" s="220" t="s">
        <v>1954</v>
      </c>
      <c r="F1653" s="220">
        <v>178</v>
      </c>
    </row>
    <row r="1654" spans="5:6" s="171" customFormat="1" ht="14.25">
      <c r="E1654" s="220" t="s">
        <v>1955</v>
      </c>
      <c r="F1654" s="220">
        <v>122</v>
      </c>
    </row>
    <row r="1655" spans="5:6" s="171" customFormat="1" ht="14.25">
      <c r="E1655" s="220" t="s">
        <v>1956</v>
      </c>
      <c r="F1655" s="220">
        <v>4701</v>
      </c>
    </row>
    <row r="1656" spans="5:6" s="171" customFormat="1" ht="14.25">
      <c r="E1656" s="220" t="s">
        <v>1957</v>
      </c>
      <c r="F1656" s="220">
        <v>339</v>
      </c>
    </row>
    <row r="1657" spans="5:6" s="171" customFormat="1" ht="14.25">
      <c r="E1657" s="220" t="s">
        <v>1958</v>
      </c>
      <c r="F1657" s="220">
        <v>460</v>
      </c>
    </row>
    <row r="1658" spans="5:6" s="171" customFormat="1" ht="14.25">
      <c r="E1658" s="220" t="s">
        <v>1959</v>
      </c>
      <c r="F1658" s="220">
        <v>127</v>
      </c>
    </row>
    <row r="1659" spans="5:6" s="171" customFormat="1" ht="14.25">
      <c r="E1659" s="220" t="s">
        <v>1960</v>
      </c>
      <c r="F1659" s="220">
        <v>789</v>
      </c>
    </row>
    <row r="1660" spans="5:6" s="171" customFormat="1" ht="14.25">
      <c r="E1660" s="220" t="s">
        <v>1961</v>
      </c>
      <c r="F1660" s="220">
        <v>616</v>
      </c>
    </row>
    <row r="1661" spans="5:6" s="171" customFormat="1" ht="14.25">
      <c r="E1661" s="220" t="s">
        <v>1962</v>
      </c>
      <c r="F1661" s="220">
        <v>713</v>
      </c>
    </row>
    <row r="1662" spans="5:6" s="171" customFormat="1" ht="14.25">
      <c r="E1662" s="220" t="s">
        <v>1963</v>
      </c>
      <c r="F1662" s="220">
        <v>8700</v>
      </c>
    </row>
    <row r="1663" spans="5:6" s="171" customFormat="1" ht="14.25">
      <c r="E1663" s="220" t="s">
        <v>1964</v>
      </c>
      <c r="F1663" s="220">
        <v>1228</v>
      </c>
    </row>
    <row r="1664" spans="5:6" s="171" customFormat="1" ht="14.25">
      <c r="E1664" s="220" t="s">
        <v>1965</v>
      </c>
      <c r="F1664" s="220">
        <v>247</v>
      </c>
    </row>
    <row r="1665" spans="5:6" s="171" customFormat="1" ht="14.25">
      <c r="E1665" s="220" t="s">
        <v>1966</v>
      </c>
      <c r="F1665" s="220">
        <v>437</v>
      </c>
    </row>
    <row r="1666" spans="5:6" s="171" customFormat="1" ht="14.25">
      <c r="E1666" s="220" t="s">
        <v>1967</v>
      </c>
      <c r="F1666" s="220">
        <v>1260</v>
      </c>
    </row>
    <row r="1667" spans="5:6" s="171" customFormat="1" ht="14.25">
      <c r="E1667" s="220" t="s">
        <v>1968</v>
      </c>
      <c r="F1667" s="220">
        <v>1805</v>
      </c>
    </row>
    <row r="1668" spans="5:6" s="171" customFormat="1" ht="14.25">
      <c r="E1668" s="220" t="s">
        <v>1969</v>
      </c>
      <c r="F1668" s="220">
        <v>3711</v>
      </c>
    </row>
    <row r="1669" spans="5:6" s="171" customFormat="1" ht="14.25">
      <c r="E1669" s="220" t="s">
        <v>1970</v>
      </c>
      <c r="F1669" s="220">
        <v>324</v>
      </c>
    </row>
    <row r="1670" spans="5:6" s="171" customFormat="1" ht="14.25">
      <c r="E1670" s="220" t="s">
        <v>1971</v>
      </c>
      <c r="F1670" s="220">
        <v>282</v>
      </c>
    </row>
    <row r="1671" spans="5:6" s="171" customFormat="1" ht="14.25">
      <c r="E1671" s="220" t="s">
        <v>1972</v>
      </c>
      <c r="F1671" s="220">
        <v>3571</v>
      </c>
    </row>
    <row r="1672" spans="5:6" s="171" customFormat="1" ht="14.25">
      <c r="E1672" s="220" t="s">
        <v>1973</v>
      </c>
      <c r="F1672" s="220">
        <v>913</v>
      </c>
    </row>
    <row r="1673" spans="5:6" s="171" customFormat="1" ht="14.25">
      <c r="E1673" s="220" t="s">
        <v>1974</v>
      </c>
      <c r="F1673" s="220">
        <v>913</v>
      </c>
    </row>
    <row r="1674" spans="5:6" s="171" customFormat="1" ht="14.25">
      <c r="E1674" s="220" t="s">
        <v>1975</v>
      </c>
      <c r="F1674" s="220">
        <v>865</v>
      </c>
    </row>
    <row r="1675" spans="5:6" s="171" customFormat="1" ht="14.25">
      <c r="E1675" s="220" t="s">
        <v>1976</v>
      </c>
      <c r="F1675" s="220">
        <v>917</v>
      </c>
    </row>
    <row r="1676" spans="5:6" s="171" customFormat="1" ht="14.25">
      <c r="E1676" s="220" t="s">
        <v>1977</v>
      </c>
      <c r="F1676" s="220">
        <v>1286</v>
      </c>
    </row>
    <row r="1677" spans="5:6" s="171" customFormat="1" ht="14.25">
      <c r="E1677" s="220" t="s">
        <v>1978</v>
      </c>
      <c r="F1677" s="220">
        <v>9286</v>
      </c>
    </row>
    <row r="1678" spans="5:6" s="171" customFormat="1" ht="14.25">
      <c r="E1678" s="220" t="s">
        <v>1979</v>
      </c>
      <c r="F1678" s="220">
        <v>1286</v>
      </c>
    </row>
    <row r="1679" spans="5:6" s="171" customFormat="1" ht="14.25">
      <c r="E1679" s="220" t="s">
        <v>1980</v>
      </c>
      <c r="F1679" s="220">
        <v>1996</v>
      </c>
    </row>
    <row r="1680" spans="5:6" s="171" customFormat="1" ht="14.25">
      <c r="E1680" s="220" t="s">
        <v>1981</v>
      </c>
      <c r="F1680" s="220">
        <v>721</v>
      </c>
    </row>
    <row r="1681" spans="5:6" s="171" customFormat="1" ht="14.25">
      <c r="E1681" s="220" t="s">
        <v>1982</v>
      </c>
      <c r="F1681" s="220">
        <v>304</v>
      </c>
    </row>
    <row r="1682" spans="5:6" s="171" customFormat="1" ht="14.25">
      <c r="E1682" s="220" t="s">
        <v>1983</v>
      </c>
      <c r="F1682" s="220">
        <v>861</v>
      </c>
    </row>
    <row r="1683" spans="5:6" s="171" customFormat="1" ht="14.25">
      <c r="E1683" s="220" t="s">
        <v>1984</v>
      </c>
      <c r="F1683" s="220">
        <v>885</v>
      </c>
    </row>
    <row r="1684" spans="5:6" s="171" customFormat="1" ht="14.25">
      <c r="E1684" s="220" t="s">
        <v>1985</v>
      </c>
      <c r="F1684" s="220">
        <v>36</v>
      </c>
    </row>
    <row r="1685" spans="5:6" s="171" customFormat="1" ht="14.25">
      <c r="E1685" s="220" t="s">
        <v>1986</v>
      </c>
      <c r="F1685" s="220">
        <v>284</v>
      </c>
    </row>
    <row r="1686" spans="5:6" s="171" customFormat="1" ht="14.25">
      <c r="E1686" s="220" t="s">
        <v>1987</v>
      </c>
      <c r="F1686" s="220">
        <v>293</v>
      </c>
    </row>
    <row r="1687" spans="5:6" s="171" customFormat="1" ht="14.25">
      <c r="E1687" s="220" t="s">
        <v>1988</v>
      </c>
      <c r="F1687" s="220">
        <v>142</v>
      </c>
    </row>
    <row r="1688" spans="5:6" s="171" customFormat="1" ht="14.25">
      <c r="E1688" s="220" t="s">
        <v>1989</v>
      </c>
      <c r="F1688" s="220">
        <v>2008</v>
      </c>
    </row>
    <row r="1689" spans="5:6" s="171" customFormat="1" ht="14.25">
      <c r="E1689" s="220" t="s">
        <v>1990</v>
      </c>
      <c r="F1689" s="220">
        <v>18</v>
      </c>
    </row>
    <row r="1690" spans="5:6" s="171" customFormat="1" ht="14.25">
      <c r="E1690" s="220" t="s">
        <v>1991</v>
      </c>
      <c r="F1690" s="220">
        <v>259</v>
      </c>
    </row>
    <row r="1691" spans="5:6" s="171" customFormat="1" ht="14.25">
      <c r="E1691" s="220" t="s">
        <v>1992</v>
      </c>
      <c r="F1691" s="220">
        <v>329</v>
      </c>
    </row>
    <row r="1692" spans="5:6" s="171" customFormat="1" ht="14.25">
      <c r="E1692" s="220" t="s">
        <v>1993</v>
      </c>
      <c r="F1692" s="220">
        <v>1058</v>
      </c>
    </row>
    <row r="1693" spans="5:6" s="171" customFormat="1" ht="14.25">
      <c r="E1693" s="220" t="s">
        <v>1994</v>
      </c>
      <c r="F1693" s="220">
        <v>739</v>
      </c>
    </row>
    <row r="1694" spans="5:6" s="171" customFormat="1" ht="14.25">
      <c r="E1694" s="220" t="s">
        <v>1995</v>
      </c>
      <c r="F1694" s="220">
        <v>2049</v>
      </c>
    </row>
    <row r="1695" spans="5:6" s="171" customFormat="1" ht="14.25">
      <c r="E1695" s="220" t="s">
        <v>1996</v>
      </c>
      <c r="F1695" s="220">
        <v>327</v>
      </c>
    </row>
    <row r="1696" spans="5:6" s="171" customFormat="1" ht="14.25">
      <c r="E1696" s="220" t="s">
        <v>1997</v>
      </c>
      <c r="F1696" s="220">
        <v>27</v>
      </c>
    </row>
    <row r="1697" spans="5:6" s="171" customFormat="1" ht="14.25">
      <c r="E1697" s="220" t="s">
        <v>1998</v>
      </c>
      <c r="F1697" s="220">
        <v>1223</v>
      </c>
    </row>
    <row r="1698" spans="5:6" s="171" customFormat="1" ht="14.25">
      <c r="E1698" s="220" t="s">
        <v>1999</v>
      </c>
      <c r="F1698" s="220">
        <v>2015</v>
      </c>
    </row>
    <row r="1699" spans="5:6" s="171" customFormat="1" ht="14.25">
      <c r="E1699" s="220" t="s">
        <v>2000</v>
      </c>
      <c r="F1699" s="220">
        <v>2057</v>
      </c>
    </row>
    <row r="1700" spans="5:6" s="171" customFormat="1" ht="14.25">
      <c r="E1700" s="220" t="s">
        <v>2001</v>
      </c>
      <c r="F1700" s="220">
        <v>555</v>
      </c>
    </row>
    <row r="1701" spans="5:6" s="171" customFormat="1" ht="14.25">
      <c r="E1701" s="220" t="s">
        <v>2002</v>
      </c>
      <c r="F1701" s="220">
        <v>306</v>
      </c>
    </row>
    <row r="1702" spans="5:6" s="171" customFormat="1" ht="14.25">
      <c r="E1702" s="220" t="s">
        <v>2003</v>
      </c>
      <c r="F1702" s="220">
        <v>3578</v>
      </c>
    </row>
    <row r="1703" spans="5:6" s="171" customFormat="1" ht="14.25">
      <c r="E1703" s="220" t="s">
        <v>2004</v>
      </c>
      <c r="F1703" s="220">
        <v>1031</v>
      </c>
    </row>
    <row r="1704" spans="5:6" s="171" customFormat="1" ht="14.25">
      <c r="E1704" s="220" t="s">
        <v>2005</v>
      </c>
      <c r="F1704" s="220">
        <v>1032</v>
      </c>
    </row>
    <row r="1705" spans="5:6" s="171" customFormat="1" ht="14.25">
      <c r="E1705" s="220" t="s">
        <v>2006</v>
      </c>
      <c r="F1705" s="220">
        <v>1304</v>
      </c>
    </row>
    <row r="1706" spans="5:6" s="171" customFormat="1" ht="14.25">
      <c r="E1706" s="220" t="s">
        <v>2007</v>
      </c>
      <c r="F1706" s="220">
        <v>741</v>
      </c>
    </row>
    <row r="1707" spans="5:6" s="171" customFormat="1" ht="14.25">
      <c r="E1707" s="220" t="s">
        <v>2008</v>
      </c>
      <c r="F1707" s="220">
        <v>761</v>
      </c>
    </row>
    <row r="1708" spans="5:6" s="171" customFormat="1" ht="14.25">
      <c r="E1708" s="220" t="s">
        <v>2009</v>
      </c>
      <c r="F1708" s="220">
        <v>394</v>
      </c>
    </row>
    <row r="1709" spans="5:6" s="171" customFormat="1" ht="14.25">
      <c r="E1709" s="220" t="s">
        <v>2010</v>
      </c>
      <c r="F1709" s="220">
        <v>614</v>
      </c>
    </row>
    <row r="1710" spans="5:6" s="171" customFormat="1" ht="14.25">
      <c r="E1710" s="220" t="s">
        <v>2011</v>
      </c>
      <c r="F1710" s="220">
        <v>1265</v>
      </c>
    </row>
    <row r="1711" spans="5:6" s="171" customFormat="1" ht="14.25">
      <c r="E1711" s="220" t="s">
        <v>2012</v>
      </c>
      <c r="F1711" s="220">
        <v>415</v>
      </c>
    </row>
    <row r="1712" spans="5:6" s="171" customFormat="1" ht="14.25">
      <c r="E1712" s="220" t="s">
        <v>2013</v>
      </c>
      <c r="F1712" s="220">
        <v>9177</v>
      </c>
    </row>
    <row r="1713" spans="5:6" s="171" customFormat="1" ht="14.25">
      <c r="E1713" s="220" t="s">
        <v>2014</v>
      </c>
      <c r="F1713" s="220">
        <v>456</v>
      </c>
    </row>
    <row r="1714" spans="5:6" s="171" customFormat="1" ht="14.25">
      <c r="E1714" s="220" t="s">
        <v>2015</v>
      </c>
      <c r="F1714" s="220">
        <v>1235</v>
      </c>
    </row>
    <row r="1715" spans="5:6" s="171" customFormat="1" ht="14.25">
      <c r="E1715" s="220" t="s">
        <v>2016</v>
      </c>
      <c r="F1715" s="220">
        <v>1102</v>
      </c>
    </row>
    <row r="1716" spans="5:6" s="171" customFormat="1" ht="14.25">
      <c r="E1716" s="220" t="s">
        <v>2017</v>
      </c>
      <c r="F1716" s="220">
        <v>224</v>
      </c>
    </row>
    <row r="1717" spans="5:6" s="171" customFormat="1" ht="14.25">
      <c r="E1717" s="220" t="s">
        <v>2018</v>
      </c>
      <c r="F1717" s="220">
        <v>527</v>
      </c>
    </row>
    <row r="1718" spans="5:6" s="171" customFormat="1" ht="14.25">
      <c r="E1718" s="220" t="s">
        <v>2019</v>
      </c>
      <c r="F1718" s="220">
        <v>1987</v>
      </c>
    </row>
    <row r="1719" spans="5:6" s="171" customFormat="1" ht="14.25">
      <c r="E1719" s="220" t="s">
        <v>2020</v>
      </c>
      <c r="F1719" s="220">
        <v>7</v>
      </c>
    </row>
    <row r="1720" spans="5:6" s="171" customFormat="1" ht="14.25">
      <c r="E1720" s="220" t="s">
        <v>2021</v>
      </c>
      <c r="F1720" s="220">
        <v>1266</v>
      </c>
    </row>
    <row r="1721" spans="5:6" s="171" customFormat="1" ht="14.25">
      <c r="E1721" s="220" t="s">
        <v>2022</v>
      </c>
      <c r="F1721" s="220">
        <v>865</v>
      </c>
    </row>
    <row r="1722" spans="5:6" s="171" customFormat="1" ht="14.25">
      <c r="E1722" s="220" t="s">
        <v>2023</v>
      </c>
      <c r="F1722" s="220">
        <v>9917</v>
      </c>
    </row>
    <row r="1723" spans="5:6" s="171" customFormat="1" ht="14.25">
      <c r="E1723" s="220" t="s">
        <v>2024</v>
      </c>
      <c r="F1723" s="220">
        <v>658</v>
      </c>
    </row>
    <row r="1724" spans="5:6" s="171" customFormat="1" ht="14.25">
      <c r="E1724" s="220" t="s">
        <v>2025</v>
      </c>
      <c r="F1724" s="220">
        <v>1267</v>
      </c>
    </row>
    <row r="1725" spans="5:6" s="171" customFormat="1" ht="14.25">
      <c r="E1725" s="220" t="s">
        <v>2026</v>
      </c>
      <c r="F1725" s="220">
        <v>1267</v>
      </c>
    </row>
    <row r="1726" spans="5:6" s="171" customFormat="1" ht="14.25">
      <c r="E1726" s="220" t="s">
        <v>2027</v>
      </c>
      <c r="F1726" s="220">
        <v>658</v>
      </c>
    </row>
    <row r="1727" spans="5:6" s="171" customFormat="1" ht="14.25">
      <c r="E1727" s="220" t="s">
        <v>2028</v>
      </c>
      <c r="F1727" s="220">
        <v>3641</v>
      </c>
    </row>
    <row r="1728" spans="5:6" s="171" customFormat="1" ht="14.25">
      <c r="E1728" s="220" t="s">
        <v>2029</v>
      </c>
      <c r="F1728" s="220">
        <v>1165</v>
      </c>
    </row>
    <row r="1729" spans="5:6" s="171" customFormat="1" ht="14.25">
      <c r="E1729" s="220" t="s">
        <v>2030</v>
      </c>
      <c r="F1729" s="220">
        <v>1160</v>
      </c>
    </row>
    <row r="1730" spans="5:6" s="171" customFormat="1" ht="14.25">
      <c r="E1730" s="220" t="s">
        <v>2031</v>
      </c>
      <c r="F1730" s="220">
        <v>9176</v>
      </c>
    </row>
    <row r="1731" spans="5:6" s="171" customFormat="1" ht="14.25">
      <c r="E1731" s="220" t="s">
        <v>2032</v>
      </c>
      <c r="F1731" s="220">
        <v>873</v>
      </c>
    </row>
    <row r="1732" spans="5:6" s="171" customFormat="1" ht="14.25">
      <c r="E1732" s="220" t="s">
        <v>2033</v>
      </c>
      <c r="F1732" s="220">
        <v>439</v>
      </c>
    </row>
    <row r="1733" spans="5:6" s="171" customFormat="1" ht="14.25">
      <c r="E1733" s="220" t="s">
        <v>2034</v>
      </c>
      <c r="F1733" s="220">
        <v>812</v>
      </c>
    </row>
    <row r="1734" spans="5:6" s="171" customFormat="1" ht="14.25">
      <c r="E1734" s="220" t="s">
        <v>2035</v>
      </c>
      <c r="F1734" s="220">
        <v>9812</v>
      </c>
    </row>
    <row r="1735" spans="5:6" s="171" customFormat="1" ht="14.25">
      <c r="E1735" s="220" t="s">
        <v>2036</v>
      </c>
      <c r="F1735" s="220">
        <v>1364</v>
      </c>
    </row>
    <row r="1736" spans="5:6" s="171" customFormat="1" ht="14.25">
      <c r="E1736" s="220" t="s">
        <v>2037</v>
      </c>
      <c r="F1736" s="220">
        <v>1984</v>
      </c>
    </row>
    <row r="1737" spans="5:6" s="171" customFormat="1" ht="14.25">
      <c r="E1737" s="220" t="s">
        <v>2038</v>
      </c>
      <c r="F1737" s="220">
        <v>366</v>
      </c>
    </row>
    <row r="1738" spans="5:6" s="171" customFormat="1" ht="14.25">
      <c r="E1738" s="220" t="s">
        <v>2039</v>
      </c>
      <c r="F1738" s="220">
        <v>3784</v>
      </c>
    </row>
    <row r="1739" spans="5:6" s="171" customFormat="1" ht="14.25">
      <c r="E1739" s="220" t="s">
        <v>2040</v>
      </c>
      <c r="F1739" s="220">
        <v>1988</v>
      </c>
    </row>
    <row r="1740" spans="5:6" s="171" customFormat="1" ht="14.25">
      <c r="E1740" s="220" t="s">
        <v>2041</v>
      </c>
      <c r="F1740" s="220">
        <v>432</v>
      </c>
    </row>
    <row r="1741" spans="5:6" s="171" customFormat="1" ht="14.25">
      <c r="E1741" s="220" t="s">
        <v>2042</v>
      </c>
      <c r="F1741" s="220">
        <v>1337</v>
      </c>
    </row>
    <row r="1742" spans="5:6" s="171" customFormat="1" ht="14.25">
      <c r="E1742" s="220" t="s">
        <v>2043</v>
      </c>
      <c r="F1742" s="220">
        <v>1287</v>
      </c>
    </row>
    <row r="1743" spans="5:6" s="171" customFormat="1" ht="14.25">
      <c r="E1743" s="220" t="s">
        <v>2044</v>
      </c>
      <c r="F1743" s="220">
        <v>1132</v>
      </c>
    </row>
    <row r="1744" spans="5:6" s="171" customFormat="1" ht="14.25">
      <c r="E1744" s="220" t="s">
        <v>2045</v>
      </c>
      <c r="F1744" s="220">
        <v>538</v>
      </c>
    </row>
    <row r="1745" spans="5:6" s="171" customFormat="1" ht="14.25">
      <c r="E1745" s="220" t="s">
        <v>2046</v>
      </c>
      <c r="F1745" s="220">
        <v>4009</v>
      </c>
    </row>
    <row r="1746" spans="5:6" s="171" customFormat="1" ht="14.25">
      <c r="E1746" s="220" t="s">
        <v>2047</v>
      </c>
      <c r="F1746" s="220">
        <v>856</v>
      </c>
    </row>
    <row r="1747" spans="5:6" s="171" customFormat="1" ht="14.25">
      <c r="E1747" s="220" t="s">
        <v>2048</v>
      </c>
      <c r="F1747" s="220">
        <v>661</v>
      </c>
    </row>
    <row r="1748" spans="5:6" s="171" customFormat="1" ht="14.25">
      <c r="E1748" s="220" t="s">
        <v>2049</v>
      </c>
      <c r="F1748" s="220">
        <v>1990</v>
      </c>
    </row>
    <row r="1749" spans="5:6" s="171" customFormat="1" ht="14.25">
      <c r="E1749" s="220" t="s">
        <v>2050</v>
      </c>
      <c r="F1749" s="220">
        <v>264</v>
      </c>
    </row>
    <row r="1750" spans="5:6" s="171" customFormat="1" ht="14.25">
      <c r="E1750" s="220" t="s">
        <v>2051</v>
      </c>
      <c r="F1750" s="220">
        <v>1926</v>
      </c>
    </row>
    <row r="1751" spans="5:6" s="171" customFormat="1" ht="14.25">
      <c r="E1751" s="220" t="s">
        <v>2052</v>
      </c>
      <c r="F1751" s="220">
        <v>237</v>
      </c>
    </row>
    <row r="1752" spans="5:6" s="171" customFormat="1" ht="14.25">
      <c r="E1752" s="220" t="s">
        <v>2053</v>
      </c>
      <c r="F1752" s="220">
        <v>921</v>
      </c>
    </row>
    <row r="1753" spans="5:6" s="171" customFormat="1" ht="14.25">
      <c r="E1753" s="220" t="s">
        <v>2054</v>
      </c>
      <c r="F1753" s="220">
        <v>1106</v>
      </c>
    </row>
    <row r="1754" spans="5:6" s="171" customFormat="1" ht="14.25">
      <c r="E1754" s="220" t="s">
        <v>2055</v>
      </c>
      <c r="F1754" s="220">
        <v>3720</v>
      </c>
    </row>
    <row r="1755" spans="5:6" s="171" customFormat="1" ht="14.25">
      <c r="E1755" s="220" t="s">
        <v>2056</v>
      </c>
      <c r="F1755" s="220">
        <v>232</v>
      </c>
    </row>
    <row r="1756" spans="5:6" s="171" customFormat="1" ht="14.25">
      <c r="E1756" s="220" t="s">
        <v>2057</v>
      </c>
      <c r="F1756" s="220">
        <v>692</v>
      </c>
    </row>
    <row r="1757" spans="5:6" s="171" customFormat="1" ht="14.25">
      <c r="E1757" s="220" t="s">
        <v>2058</v>
      </c>
      <c r="F1757" s="220">
        <v>846</v>
      </c>
    </row>
    <row r="1758" spans="5:6" s="171" customFormat="1" ht="14.25">
      <c r="E1758" s="220" t="s">
        <v>2059</v>
      </c>
      <c r="F1758" s="220">
        <v>8800</v>
      </c>
    </row>
    <row r="1759" spans="5:6" s="171" customFormat="1" ht="14.25">
      <c r="E1759" s="220" t="s">
        <v>2060</v>
      </c>
      <c r="F1759" s="220">
        <v>8801</v>
      </c>
    </row>
    <row r="1760" spans="5:6" s="171" customFormat="1" ht="14.25">
      <c r="E1760" s="220" t="s">
        <v>2061</v>
      </c>
      <c r="F1760" s="220">
        <v>3649</v>
      </c>
    </row>
    <row r="1761" spans="5:6" s="171" customFormat="1" ht="14.25">
      <c r="E1761" s="220" t="s">
        <v>2062</v>
      </c>
      <c r="F1761" s="220">
        <v>1233</v>
      </c>
    </row>
    <row r="1762" spans="5:6" s="171" customFormat="1" ht="14.25">
      <c r="E1762" s="220" t="s">
        <v>2063</v>
      </c>
      <c r="F1762" s="220">
        <v>292</v>
      </c>
    </row>
    <row r="1763" spans="5:6" s="171" customFormat="1" ht="14.25">
      <c r="E1763" s="220" t="s">
        <v>2064</v>
      </c>
      <c r="F1763" s="220">
        <v>1114</v>
      </c>
    </row>
    <row r="1764" spans="5:6" s="171" customFormat="1" ht="14.25">
      <c r="E1764" s="220" t="s">
        <v>2065</v>
      </c>
      <c r="F1764" s="220">
        <v>126</v>
      </c>
    </row>
    <row r="1765" spans="5:6" s="171" customFormat="1" ht="14.25">
      <c r="E1765" s="220" t="s">
        <v>2066</v>
      </c>
      <c r="F1765" s="220">
        <v>398</v>
      </c>
    </row>
    <row r="1766" spans="5:6" s="171" customFormat="1" ht="14.25">
      <c r="E1766" s="220" t="s">
        <v>2067</v>
      </c>
      <c r="F1766" s="220">
        <v>1045</v>
      </c>
    </row>
    <row r="1767" spans="5:6" s="171" customFormat="1" ht="14.25">
      <c r="E1767" s="220" t="s">
        <v>2068</v>
      </c>
      <c r="F1767" s="220">
        <v>763</v>
      </c>
    </row>
    <row r="1768" spans="5:6" s="171" customFormat="1" ht="14.25">
      <c r="E1768" s="220" t="s">
        <v>2069</v>
      </c>
      <c r="F1768" s="220">
        <v>2062</v>
      </c>
    </row>
    <row r="1769" spans="5:6" s="171" customFormat="1" ht="14.25">
      <c r="E1769" s="220" t="s">
        <v>2070</v>
      </c>
      <c r="F1769" s="220">
        <v>2061</v>
      </c>
    </row>
    <row r="1770" spans="5:6" s="171" customFormat="1" ht="14.25">
      <c r="E1770" s="220" t="s">
        <v>2071</v>
      </c>
      <c r="F1770" s="220">
        <v>1172</v>
      </c>
    </row>
    <row r="1771" spans="5:6" s="171" customFormat="1" ht="14.25">
      <c r="E1771" s="220" t="s">
        <v>2072</v>
      </c>
      <c r="F1771" s="220">
        <v>3558</v>
      </c>
    </row>
    <row r="1772" spans="5:6" s="171" customFormat="1" ht="14.25">
      <c r="E1772" s="220" t="s">
        <v>2073</v>
      </c>
      <c r="F1772" s="220">
        <v>1083</v>
      </c>
    </row>
    <row r="1773" spans="5:6" s="171" customFormat="1" ht="14.25">
      <c r="E1773" s="220" t="s">
        <v>2074</v>
      </c>
      <c r="F1773" s="220">
        <v>1083</v>
      </c>
    </row>
    <row r="1774" spans="5:6" s="171" customFormat="1" ht="14.25">
      <c r="E1774" s="220" t="s">
        <v>2075</v>
      </c>
      <c r="F1774" s="220">
        <v>163</v>
      </c>
    </row>
    <row r="1775" spans="5:6" s="171" customFormat="1" ht="14.25">
      <c r="E1775" s="220" t="s">
        <v>2076</v>
      </c>
      <c r="F1775" s="220">
        <v>10</v>
      </c>
    </row>
    <row r="1776" spans="5:6" s="171" customFormat="1" ht="14.25">
      <c r="E1776" s="220" t="s">
        <v>2077</v>
      </c>
      <c r="F1776" s="220">
        <v>5000</v>
      </c>
    </row>
    <row r="1777" spans="5:6" s="171" customFormat="1" ht="14.25">
      <c r="E1777" s="220" t="s">
        <v>2078</v>
      </c>
      <c r="F1777" s="220">
        <v>84</v>
      </c>
    </row>
    <row r="1778" spans="5:6" s="171" customFormat="1" ht="14.25">
      <c r="E1778" s="220" t="s">
        <v>2079</v>
      </c>
      <c r="F1778" s="220">
        <v>287</v>
      </c>
    </row>
    <row r="1779" spans="5:6" s="171" customFormat="1" ht="14.25">
      <c r="E1779" s="220" t="s">
        <v>2080</v>
      </c>
      <c r="F1779" s="220">
        <v>154</v>
      </c>
    </row>
    <row r="1780" spans="5:6" s="171" customFormat="1" ht="14.25">
      <c r="E1780" s="220" t="s">
        <v>2081</v>
      </c>
      <c r="F1780" s="220">
        <v>103</v>
      </c>
    </row>
    <row r="1781" spans="5:6" s="171" customFormat="1" ht="14.25">
      <c r="E1781" s="220" t="s">
        <v>2082</v>
      </c>
      <c r="F1781" s="220">
        <v>1460</v>
      </c>
    </row>
    <row r="1782" spans="5:6" s="171" customFormat="1" ht="14.25">
      <c r="E1782" s="220" t="s">
        <v>2083</v>
      </c>
      <c r="F1782" s="220">
        <v>719</v>
      </c>
    </row>
    <row r="1783" spans="5:6" s="171" customFormat="1" ht="14.25">
      <c r="E1783" s="220" t="s">
        <v>2084</v>
      </c>
      <c r="F1783" s="220">
        <v>1054</v>
      </c>
    </row>
    <row r="1784" spans="5:6" s="171" customFormat="1" ht="14.25">
      <c r="E1784" s="220" t="s">
        <v>2085</v>
      </c>
      <c r="F1784" s="220">
        <v>1055</v>
      </c>
    </row>
    <row r="1785" spans="5:6" s="171" customFormat="1" ht="14.25">
      <c r="E1785" s="220" t="s">
        <v>2086</v>
      </c>
      <c r="F1785" s="220">
        <v>1283</v>
      </c>
    </row>
    <row r="1786" spans="5:6" s="171" customFormat="1" ht="14.25">
      <c r="E1786" s="220" t="s">
        <v>2087</v>
      </c>
      <c r="F1786" s="220">
        <v>1452</v>
      </c>
    </row>
    <row r="1787" spans="5:6" s="171" customFormat="1" ht="14.25">
      <c r="E1787" s="220" t="s">
        <v>2088</v>
      </c>
      <c r="F1787" s="220">
        <v>1851</v>
      </c>
    </row>
    <row r="1788" spans="5:6" s="171" customFormat="1" ht="14.25">
      <c r="E1788" s="220" t="s">
        <v>2089</v>
      </c>
      <c r="F1788" s="220">
        <v>3719</v>
      </c>
    </row>
    <row r="1789" spans="5:6" s="171" customFormat="1" ht="14.25">
      <c r="E1789" s="220" t="s">
        <v>2090</v>
      </c>
      <c r="F1789" s="220">
        <v>1051</v>
      </c>
    </row>
    <row r="1790" spans="5:6" s="171" customFormat="1" ht="14.25">
      <c r="E1790" s="220" t="s">
        <v>2091</v>
      </c>
      <c r="F1790" s="220">
        <v>2003</v>
      </c>
    </row>
    <row r="1791" spans="5:6" s="171" customFormat="1" ht="14.25">
      <c r="E1791" s="220" t="s">
        <v>2092</v>
      </c>
      <c r="F1791" s="220">
        <v>2050</v>
      </c>
    </row>
    <row r="1792" spans="5:6" s="171" customFormat="1" ht="14.25">
      <c r="E1792" s="220" t="s">
        <v>2093</v>
      </c>
      <c r="F1792" s="220">
        <v>2050</v>
      </c>
    </row>
    <row r="1793" spans="5:6" s="171" customFormat="1" ht="14.25">
      <c r="E1793" s="220" t="s">
        <v>2094</v>
      </c>
      <c r="F1793" s="220">
        <v>2050</v>
      </c>
    </row>
    <row r="1794" spans="5:6" s="171" customFormat="1" ht="14.25">
      <c r="E1794" s="220" t="s">
        <v>2095</v>
      </c>
      <c r="F1794" s="220">
        <v>1237</v>
      </c>
    </row>
    <row r="1795" spans="5:6" s="171" customFormat="1" ht="14.25">
      <c r="E1795" s="220" t="s">
        <v>2096</v>
      </c>
      <c r="F1795" s="220">
        <v>727</v>
      </c>
    </row>
    <row r="1796" spans="5:6" s="171" customFormat="1" ht="14.25">
      <c r="E1796" s="220" t="s">
        <v>2097</v>
      </c>
      <c r="F1796" s="220">
        <v>744</v>
      </c>
    </row>
    <row r="1797" spans="5:6" s="171" customFormat="1" ht="14.25">
      <c r="E1797" s="220" t="s">
        <v>2098</v>
      </c>
      <c r="F1797" s="220">
        <v>814</v>
      </c>
    </row>
    <row r="1798" spans="5:6" s="171" customFormat="1" ht="14.25">
      <c r="E1798" s="220" t="s">
        <v>2099</v>
      </c>
      <c r="F1798" s="220">
        <v>1467</v>
      </c>
    </row>
    <row r="1799" spans="5:6" s="171" customFormat="1" ht="14.25">
      <c r="E1799" s="220" t="s">
        <v>2100</v>
      </c>
      <c r="F1799" s="220">
        <v>2202</v>
      </c>
    </row>
    <row r="1800" spans="5:6" s="171" customFormat="1" ht="14.25">
      <c r="E1800" s="220" t="s">
        <v>2101</v>
      </c>
      <c r="F1800" s="220">
        <v>1244</v>
      </c>
    </row>
    <row r="1801" spans="5:6" s="171" customFormat="1" ht="14.25">
      <c r="E1801" s="220" t="s">
        <v>2102</v>
      </c>
      <c r="F1801" s="220">
        <v>2002</v>
      </c>
    </row>
    <row r="1802" spans="5:6" s="171" customFormat="1" ht="14.25">
      <c r="E1802" s="220" t="s">
        <v>2103</v>
      </c>
      <c r="F1802" s="220">
        <v>752</v>
      </c>
    </row>
    <row r="1803" spans="5:6" s="171" customFormat="1" ht="14.25">
      <c r="E1803" s="220" t="s">
        <v>2104</v>
      </c>
      <c r="F1803" s="220">
        <v>1995</v>
      </c>
    </row>
    <row r="1804" spans="5:6" s="171" customFormat="1" ht="14.25">
      <c r="E1804" s="220" t="s">
        <v>2105</v>
      </c>
      <c r="F1804" s="220">
        <v>709</v>
      </c>
    </row>
    <row r="1805" spans="5:6" s="171" customFormat="1" ht="14.25">
      <c r="E1805" s="220" t="s">
        <v>2106</v>
      </c>
      <c r="F1805" s="220">
        <v>665</v>
      </c>
    </row>
    <row r="1806" spans="5:6" s="171" customFormat="1" ht="14.25">
      <c r="E1806" s="220" t="s">
        <v>2107</v>
      </c>
      <c r="F1806" s="220">
        <v>3563</v>
      </c>
    </row>
    <row r="1807" spans="5:6" s="171" customFormat="1" ht="14.25">
      <c r="E1807" s="220" t="s">
        <v>2108</v>
      </c>
      <c r="F1807" s="220">
        <v>9563</v>
      </c>
    </row>
    <row r="1808" spans="5:6" s="171" customFormat="1" ht="14.25">
      <c r="E1808" s="220" t="s">
        <v>2109</v>
      </c>
      <c r="F1808" s="220">
        <v>970</v>
      </c>
    </row>
    <row r="1809" spans="5:6" s="171" customFormat="1" ht="14.25">
      <c r="E1809" s="220" t="s">
        <v>2110</v>
      </c>
      <c r="F1809" s="220">
        <v>970</v>
      </c>
    </row>
    <row r="1810" spans="5:6" s="171" customFormat="1" ht="14.25">
      <c r="E1810" s="220" t="s">
        <v>2111</v>
      </c>
      <c r="F1810" s="220">
        <v>9484</v>
      </c>
    </row>
    <row r="1811" spans="5:6" s="171" customFormat="1" ht="14.25">
      <c r="E1811" s="220" t="s">
        <v>2112</v>
      </c>
      <c r="F1811" s="220">
        <v>1346</v>
      </c>
    </row>
    <row r="1812" spans="5:6" s="171" customFormat="1" ht="14.25">
      <c r="E1812" s="220" t="s">
        <v>2113</v>
      </c>
      <c r="F1812" s="220">
        <v>1849</v>
      </c>
    </row>
    <row r="1813" spans="5:6" s="171" customFormat="1" ht="14.25">
      <c r="E1813" s="220" t="s">
        <v>2114</v>
      </c>
      <c r="F1813" s="220">
        <v>778</v>
      </c>
    </row>
    <row r="1814" spans="5:6" s="171" customFormat="1" ht="14.25">
      <c r="E1814" s="171">
        <v>0</v>
      </c>
      <c r="F1814" s="171" t="s">
        <v>2126</v>
      </c>
    </row>
  </sheetData>
  <sheetProtection algorithmName="SHA-512" hashValue="GbmMEnxnwePewR9MF4x66ZBlrc6atyL1rlqdVv2ORO/GThnzEVNKdy/odZHFWLPJhjhSi5j/8W56gZ6u1IMVAA==" saltValue="XzBUekuCKh+2/pUNvSyVSw==" spinCount="100000" sheet="1"/>
  <customSheetViews>
    <customSheetView guid="{2DAA1D84-496C-43B3-9B3D-F6443FDB70D2}" scale="90">
      <selection activeCell="C19" sqref="C19"/>
      <pageMargins left="0.7" right="0.7" top="0.75" bottom="0.75" header="0.3" footer="0.3"/>
      <pageSetup orientation="portrait" verticalDpi="0" r:id="rId1"/>
    </customSheetView>
    <customSheetView guid="{F7CAD7A2-A132-4CA2-AC0F-E37EEC687FA0}" topLeftCell="B157">
      <selection activeCell="C164" sqref="C164"/>
      <pageMargins left="0.7" right="0.7" top="0.75" bottom="0.75" header="0.3" footer="0.3"/>
      <pageSetup orientation="portrait" horizontalDpi="0" verticalDpi="0" r:id="rId2"/>
    </customSheetView>
    <customSheetView guid="{4795D392-B56F-435A-BCD0-DB99C7E0A0B0}" scale="90" topLeftCell="A676">
      <selection activeCell="A687" sqref="A687:XFD687"/>
      <pageMargins left="0.7" right="0.7" top="0.75" bottom="0.75" header="0.3" footer="0.3"/>
      <pageSetup orientation="portrait" verticalDpi="0" r:id="rId3"/>
    </customSheetView>
  </customSheetViews>
  <mergeCells count="63">
    <mergeCell ref="F214:G214"/>
    <mergeCell ref="F215:G215"/>
    <mergeCell ref="A77:C77"/>
    <mergeCell ref="A85:A87"/>
    <mergeCell ref="A100:A102"/>
    <mergeCell ref="A103:A105"/>
    <mergeCell ref="A106:A108"/>
    <mergeCell ref="A112:A114"/>
    <mergeCell ref="A88:A90"/>
    <mergeCell ref="A91:A93"/>
    <mergeCell ref="A94:A96"/>
    <mergeCell ref="A97:A99"/>
    <mergeCell ref="A109:A111"/>
    <mergeCell ref="D85:D87"/>
    <mergeCell ref="D100:D102"/>
    <mergeCell ref="D103:D105"/>
    <mergeCell ref="D106:D108"/>
    <mergeCell ref="D112:D114"/>
    <mergeCell ref="D88:D90"/>
    <mergeCell ref="D91:D93"/>
    <mergeCell ref="D94:D96"/>
    <mergeCell ref="D97:D99"/>
    <mergeCell ref="D109:D111"/>
    <mergeCell ref="E85:E87"/>
    <mergeCell ref="E100:E102"/>
    <mergeCell ref="E103:E105"/>
    <mergeCell ref="E106:E108"/>
    <mergeCell ref="E112:E114"/>
    <mergeCell ref="E88:E90"/>
    <mergeCell ref="E91:E93"/>
    <mergeCell ref="E94:E96"/>
    <mergeCell ref="E97:E99"/>
    <mergeCell ref="E109:E111"/>
    <mergeCell ref="D126:D128"/>
    <mergeCell ref="E126:E128"/>
    <mergeCell ref="D141:D143"/>
    <mergeCell ref="E141:E143"/>
    <mergeCell ref="D144:D146"/>
    <mergeCell ref="E144:E146"/>
    <mergeCell ref="D129:D131"/>
    <mergeCell ref="E129:E131"/>
    <mergeCell ref="D132:D134"/>
    <mergeCell ref="E132:E134"/>
    <mergeCell ref="D135:D137"/>
    <mergeCell ref="E135:E137"/>
    <mergeCell ref="D138:D140"/>
    <mergeCell ref="E138:E140"/>
    <mergeCell ref="A126:A128"/>
    <mergeCell ref="A141:A143"/>
    <mergeCell ref="A144:A146"/>
    <mergeCell ref="A147:A149"/>
    <mergeCell ref="A153:A155"/>
    <mergeCell ref="A129:A131"/>
    <mergeCell ref="A132:A134"/>
    <mergeCell ref="A135:A137"/>
    <mergeCell ref="A138:A140"/>
    <mergeCell ref="D147:D149"/>
    <mergeCell ref="E147:E149"/>
    <mergeCell ref="D153:D155"/>
    <mergeCell ref="E153:E155"/>
    <mergeCell ref="A150:A152"/>
    <mergeCell ref="D150:D152"/>
    <mergeCell ref="E150:E152"/>
  </mergeCells>
  <phoneticPr fontId="27" type="noConversion"/>
  <hyperlinks>
    <hyperlink ref="E38" r:id="rId4"/>
    <hyperlink ref="E40" r:id="rId5"/>
  </hyperlinks>
  <pageMargins left="0.7" right="0.7" top="0.75" bottom="0.75" header="0.3" footer="0.3"/>
  <pageSetup orientation="portrait" r:id="rId6"/>
  <ignoredErrors>
    <ignoredError sqref="C6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1543B70BD5BB42A75A7AD6563ED4D3" ma:contentTypeVersion="13" ma:contentTypeDescription="Create a new document." ma:contentTypeScope="" ma:versionID="c06e73c8ca438c354f67e96831284c2f">
  <xsd:schema xmlns:xsd="http://www.w3.org/2001/XMLSchema" xmlns:xs="http://www.w3.org/2001/XMLSchema" xmlns:p="http://schemas.microsoft.com/office/2006/metadata/properties" xmlns:ns2="1d49d09b-e7a5-4b2f-b9fa-3300c4edf6d1" xmlns:ns3="3d550918-ebd0-40b1-b683-f252a4ccf514" targetNamespace="http://schemas.microsoft.com/office/2006/metadata/properties" ma:root="true" ma:fieldsID="1cc30d6cff919099eff7c248f3864470" ns2:_="" ns3:_="">
    <xsd:import namespace="1d49d09b-e7a5-4b2f-b9fa-3300c4edf6d1"/>
    <xsd:import namespace="3d550918-ebd0-40b1-b683-f252a4ccf5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49d09b-e7a5-4b2f-b9fa-3300c4edf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550918-ebd0-40b1-b683-f252a4ccf51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57D4BF-6978-4015-9355-FB26861CFF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49d09b-e7a5-4b2f-b9fa-3300c4edf6d1"/>
    <ds:schemaRef ds:uri="3d550918-ebd0-40b1-b683-f252a4ccf5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D40B4-BD32-4C71-8ADB-C37FAC9CBAEC}">
  <ds:schemaRefs>
    <ds:schemaRef ds:uri="http://schemas.microsoft.com/sharepoint/v3/contenttype/forms"/>
  </ds:schemaRefs>
</ds:datastoreItem>
</file>

<file path=customXml/itemProps3.xml><?xml version="1.0" encoding="utf-8"?>
<ds:datastoreItem xmlns:ds="http://schemas.openxmlformats.org/officeDocument/2006/customXml" ds:itemID="{091CE82C-D056-452B-8954-121392E6E050}">
  <ds:schemaRefs>
    <ds:schemaRef ds:uri="http://purl.org/dc/dcmitype/"/>
    <ds:schemaRef ds:uri="http://www.w3.org/XML/1998/namespace"/>
    <ds:schemaRef ds:uri="http://schemas.openxmlformats.org/package/2006/metadata/core-properties"/>
    <ds:schemaRef ds:uri="3d550918-ebd0-40b1-b683-f252a4ccf514"/>
    <ds:schemaRef ds:uri="http://purl.org/dc/terms/"/>
    <ds:schemaRef ds:uri="http://schemas.microsoft.com/office/infopath/2007/PartnerControls"/>
    <ds:schemaRef ds:uri="http://schemas.microsoft.com/office/2006/documentManagement/types"/>
    <ds:schemaRef ds:uri="http://purl.org/dc/elements/1.1/"/>
    <ds:schemaRef ds:uri="1d49d09b-e7a5-4b2f-b9fa-3300c4edf6d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69</vt:i4>
      </vt:variant>
    </vt:vector>
  </HeadingPairs>
  <TitlesOfParts>
    <vt:vector size="76" baseType="lpstr">
      <vt:lpstr>הנחיות</vt:lpstr>
      <vt:lpstr>פרטים כלליים, עלויות ותוצאות</vt:lpstr>
      <vt:lpstr>משאבות</vt:lpstr>
      <vt:lpstr>7. ייצור חשמל</vt:lpstr>
      <vt:lpstr>אמדן כלכלי</vt:lpstr>
      <vt:lpstr>חישובים</vt:lpstr>
      <vt:lpstr>קבועים</vt:lpstr>
      <vt:lpstr>קבועים!_ftn1</vt:lpstr>
      <vt:lpstr>קבועים!_ftnref1</vt:lpstr>
      <vt:lpstr>tCO2e_Kgגפמ</vt:lpstr>
      <vt:lpstr>tCO2e_KWhגז_טבעי</vt:lpstr>
      <vt:lpstr>tCO2e_KWhגפמ</vt:lpstr>
      <vt:lpstr>tCO2e_KWhחשמל</vt:lpstr>
      <vt:lpstr>tCO2e_KWhמזוט</vt:lpstr>
      <vt:lpstr>tCO2e_KWhסולר</vt:lpstr>
      <vt:lpstr>tCO2e_Lמזוט</vt:lpstr>
      <vt:lpstr>tCO2e_Lסולר</vt:lpstr>
      <vt:lpstr>tCO2e_MMBTUגז_טבעי</vt:lpstr>
      <vt:lpstr>tCO2e_TJגז_טבעי</vt:lpstr>
      <vt:lpstr>tCO2e_TJגפמ</vt:lpstr>
      <vt:lpstr>tCO2e_TJמזוט</vt:lpstr>
      <vt:lpstr>tCO2e_TJסולר</vt:lpstr>
      <vt:lpstr>TJ_KGגפמ</vt:lpstr>
      <vt:lpstr>TJ_KWhחשמל</vt:lpstr>
      <vt:lpstr>TJ_Literמזוט</vt:lpstr>
      <vt:lpstr>TJ_Literסולר</vt:lpstr>
      <vt:lpstr>TJ_MMBTUגז_טבעי</vt:lpstr>
      <vt:lpstr>אנשיקשר</vt:lpstr>
      <vt:lpstr>אסמכתאות</vt:lpstr>
      <vt:lpstr>אסקו</vt:lpstr>
      <vt:lpstr>אפס</vt:lpstr>
      <vt:lpstr>ארץ_רישום_וארץ_תושבות</vt:lpstr>
      <vt:lpstr>אתרים</vt:lpstr>
      <vt:lpstr>גז_טבעי</vt:lpstr>
      <vt:lpstr>גפ_מ</vt:lpstr>
      <vt:lpstr>הספק</vt:lpstr>
      <vt:lpstr>חודש</vt:lpstr>
      <vt:lpstr>חודשים</vt:lpstr>
      <vt:lpstr>חשמל</vt:lpstr>
      <vt:lpstr>יחידות_תפוקה_מיזוג</vt:lpstr>
      <vt:lpstr>יחידותתפוקה</vt:lpstr>
      <vt:lpstr>ימים</vt:lpstr>
      <vt:lpstr>כמות_ייצור_חשמל</vt:lpstr>
      <vt:lpstr>כן_לא</vt:lpstr>
      <vt:lpstr>לא_ידוע</vt:lpstr>
      <vt:lpstr>מאשר</vt:lpstr>
      <vt:lpstr>מגזר</vt:lpstr>
      <vt:lpstr>מגזר_מספר</vt:lpstr>
      <vt:lpstr>מדידות</vt:lpstr>
      <vt:lpstr>מזוט</vt:lpstr>
      <vt:lpstr>מעמד_התוכנית</vt:lpstr>
      <vt:lpstr>מעמד_התוכנית_מספר</vt:lpstr>
      <vt:lpstr>מקורות</vt:lpstr>
      <vt:lpstr>מתודולוגיית_חישוב</vt:lpstr>
      <vt:lpstr>מתודולוגיית_חישוב_מספר</vt:lpstr>
      <vt:lpstr>סוג_בעל_מניות</vt:lpstr>
      <vt:lpstr>סוג_בעל_מניות_מספר</vt:lpstr>
      <vt:lpstr>סוג_יזם</vt:lpstr>
      <vt:lpstr>סוג_פרויקט</vt:lpstr>
      <vt:lpstr>סולר</vt:lpstr>
      <vt:lpstr>ענף</vt:lpstr>
      <vt:lpstr>ענף_מספר</vt:lpstr>
      <vt:lpstr>צורת_התאגדות</vt:lpstr>
      <vt:lpstr>צורת_התאגדות_מספר</vt:lpstr>
      <vt:lpstr>רשימת_ישובים</vt:lpstr>
      <vt:lpstr>רשימת_מדינות</vt:lpstr>
      <vt:lpstr>שטח_פרויקט</vt:lpstr>
      <vt:lpstr>שם_ישוב</vt:lpstr>
      <vt:lpstr>שנה</vt:lpstr>
      <vt:lpstr>שנות_נתונים</vt:lpstr>
      <vt:lpstr>תואר</vt:lpstr>
      <vt:lpstr>תואר_מספר</vt:lpstr>
      <vt:lpstr>תוכנית_עסקית</vt:lpstr>
      <vt:lpstr>תפוקה</vt:lpstr>
      <vt:lpstr>תפקיד</vt:lpstr>
      <vt:lpstr>תפקיד_מספר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dc:creator>
  <cp:lastModifiedBy>אילנה טמסוט</cp:lastModifiedBy>
  <cp:lastPrinted>2016-09-22T06:47:37Z</cp:lastPrinted>
  <dcterms:created xsi:type="dcterms:W3CDTF">2012-02-05T15:27:34Z</dcterms:created>
  <dcterms:modified xsi:type="dcterms:W3CDTF">2021-07-20T05:00:37Z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0x010100C51543B70BD5BB42A75A7AD6563ED4D3</vt:lpwstr>
  </property>
</Properties>
</file>