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workbookProtection workbookAlgorithmName="SHA-512" workbookHashValue="gK0P4rYU5is3sYo3Luxgzi0OqMEdwDa/bzcc9vNNw/TeaJifRgEJQ11W6rrJwVIaVYF8NYr5LQjgENOkuEeV+g==" workbookSaltValue="xayknUPF+B+R7yFgQwl3JQ==" workbookSpinCount="100000" lockStructure="1"/>
  <bookViews>
    <workbookView xWindow="28680" yWindow="-120" windowWidth="29040" windowHeight="15840" tabRatio="854"/>
  </bookViews>
  <sheets>
    <sheet name="הנחיות" sheetId="1" r:id="rId1"/>
    <sheet name="פרטים כלליים, עלויות ותוצאות" sheetId="2" r:id="rId2"/>
    <sheet name=" תאורה" sheetId="3" r:id="rId3"/>
    <sheet name="7. ייצור חשמל" sheetId="4" state="hidden" r:id="rId4"/>
    <sheet name="אמדן כלכלי" sheetId="5" r:id="rId5"/>
    <sheet name="חישובים" sheetId="8" r:id="rId6"/>
    <sheet name=" קבועים" sheetId="7" r:id="rId7"/>
  </sheets>
  <definedNames>
    <definedName name="_ftn1" localSheetId="6">' קבועים'!#REF!</definedName>
    <definedName name="_ftnref1" localSheetId="6">' קבועים'!#REF!</definedName>
    <definedName name="controllers">' קבועים'!#REF!</definedName>
    <definedName name="efficiencycheck">' קבועים'!#REF!</definedName>
    <definedName name="KW">' קבועים'!#REF!</definedName>
    <definedName name="tCO2e_Kgגפמ">' קבועים'!#REF!</definedName>
    <definedName name="tCO2e_KWhגז_טבעי">' קבועים'!#REF!</definedName>
    <definedName name="tCO2e_KWhגפמ">' קבועים'!#REF!</definedName>
    <definedName name="tCO2e_KWhחשמל">' קבועים'!$C$44</definedName>
    <definedName name="tCO2e_KWhמזוט">' קבועים'!#REF!</definedName>
    <definedName name="tCO2e_KWhסולר">' קבועים'!#REF!</definedName>
    <definedName name="tCO2e_Lמזוט">' קבועים'!#REF!</definedName>
    <definedName name="tCO2e_Lסולר">' קבועים'!#REF!</definedName>
    <definedName name="tCO2e_MMBTUגז_טבעי">' קבועים'!#REF!</definedName>
    <definedName name="tCO2e_TJגז_טבעי">' קבועים'!$C$53</definedName>
    <definedName name="tCO2e_TJגפמ">' קבועים'!$C$49</definedName>
    <definedName name="tCO2e_TJמזוט">' קבועים'!$C$51</definedName>
    <definedName name="tCO2e_TJסולר">' קבועים'!$C$52</definedName>
    <definedName name="TJ_KGגפמ">' קבועים'!#REF!</definedName>
    <definedName name="TJ_KWhחשמל">' קבועים'!$D$38</definedName>
    <definedName name="TJ_Literמזוט">' קבועים'!#REF!</definedName>
    <definedName name="TJ_Literסולר">' קבועים'!#REF!</definedName>
    <definedName name="TJ_MMBTUגז_טבעי">' קבועים'!#REF!</definedName>
    <definedName name="waterorair">' קבועים'!#REF!</definedName>
    <definedName name="yesorno">' קבועים'!#REF!</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2" hidden="1">' תאורה'!$50:$81,' תאורה'!$54:$55,' תאורה'!$85:$87,' תאורה'!$89:$91,' תאורה'!$69:$74,' תאורה'!#REF!</definedName>
    <definedName name="Z_2DAA1D84_496C_43B3_9B3D_F6443FDB70D2_.wvu.Rows" localSheetId="3" hidden="1">'7. ייצור חשמל'!$52:$54,'7. ייצור חשמל'!$57:$59,'7. ייצור חשמל'!$73:$78,'7. ייצור חשמל'!$84:$92</definedName>
    <definedName name="Z_2DAA1D84_496C_43B3_9B3D_F6443FDB70D2_.wvu.Rows" localSheetId="1" hidden="1">'פרטים כלליים, עלויות ותוצאות'!$23:$24,'פרטים כלליים, עלויות ותוצאות'!#REF!,'פרטים כלליים, עלויות ותוצאות'!$90:$90</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2" hidden="1">' תאורה'!$50:$81,' תאורה'!$54:$55,' תאורה'!$85:$87,' תאורה'!$89:$91,' תאורה'!$69:$74,' תאורה'!#REF!</definedName>
    <definedName name="Z_4795D392_B56F_435A_BCD0_DB99C7E0A0B0_.wvu.Rows" localSheetId="3" hidden="1">'7. ייצור חשמל'!$52:$54,'7. ייצור חשמל'!$57:$59,'7. ייצור חשמל'!$73:$78,'7. ייצור חשמל'!$84:$92</definedName>
    <definedName name="Z_4795D392_B56F_435A_BCD0_DB99C7E0A0B0_.wvu.Rows" localSheetId="1" hidden="1">'פרטים כלליים, עלויות ותוצאות'!$23:$24,'פרטים כלליים, עלויות ותוצאות'!#REF!,'פרטים כלליים, עלויות ותוצאות'!$90:$90</definedName>
    <definedName name="Z_5B70AD1C_C6FE_473F_9E8F_C80A6A15EADB_.wvu.Cols" localSheetId="2" hidden="1">' תאורה'!$M:$Q</definedName>
    <definedName name="Z_5B70AD1C_C6FE_473F_9E8F_C80A6A15EADB_.wvu.Cols" localSheetId="3" hidden="1">'7. ייצור חשמל'!$J:$O</definedName>
    <definedName name="Z_5B70AD1C_C6FE_473F_9E8F_C80A6A15EADB_.wvu.Cols" localSheetId="1" hidden="1">'פרטים כלליים, עלויות ותוצאות'!$L:$O,'פרטים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5B70AD1C_C6FE_473F_9E8F_C80A6A15EADB_.wvu.Rows" localSheetId="2" hidden="1">' תאורה'!$27:$28,' תאורה'!$31:$33,' תאורה'!$50:$50,' תאורה'!$54:$55,' תאורה'!$69:$74,' תאורה'!#REF!,' תאורה'!$85:$87,' תאורה'!$89:$91</definedName>
    <definedName name="Z_5B70AD1C_C6FE_473F_9E8F_C80A6A15EADB_.wvu.Rows" localSheetId="3" hidden="1">'7. ייצור חשמל'!$21:$22,'7. ייצור חשמל'!$42:$44,'7. ייצור חשמל'!$48:$49,'7. ייצור חשמל'!$52:$54,'7. ייצור חשמל'!$57:$60,'7. ייצור חשמל'!$64:$65,'7. ייצור חשמל'!$73:$78,'7. ייצור חשמל'!$84:$92</definedName>
    <definedName name="Z_5B70AD1C_C6FE_473F_9E8F_C80A6A15EADB_.wvu.Rows" localSheetId="4" hidden="1">'אמדן כלכלי'!$19:$20,'אמדן כלכלי'!$29:$30,'אמדן כלכלי'!$38:$39,'אמדן כלכלי'!$42:$169</definedName>
    <definedName name="Z_5B70AD1C_C6FE_473F_9E8F_C80A6A15EADB_.wvu.Rows" localSheetId="1" hidden="1">'פרטים כלליים, עלויות ותוצאות'!#REF!,'פרטים כלליים, עלויות ותוצאות'!$23:$24,'פרטים כלליים, עלויות ותוצאות'!#REF!,'פרטים כלליים, עלויות ותוצאות'!#REF!,'פרטים כלליים, עלויות ותוצאות'!$90:$90</definedName>
    <definedName name="Z_ECD81B88_1474_43CC_96A3_8963B05913FB_.wvu.Cols" localSheetId="2" hidden="1">' תאורה'!$M:$Q</definedName>
    <definedName name="Z_ECD81B88_1474_43CC_96A3_8963B05913FB_.wvu.Cols" localSheetId="3" hidden="1">'7. ייצור חשמל'!$J:$O</definedName>
    <definedName name="Z_ECD81B88_1474_43CC_96A3_8963B05913FB_.wvu.Cols" localSheetId="1" hidden="1">'פרטים כלליים, עלויות ותוצאות'!$L:$O,'פרטים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ECD81B88_1474_43CC_96A3_8963B05913FB_.wvu.Rows" localSheetId="2" hidden="1">' תאורה'!$27:$28,' תאורה'!$31:$33,' תאורה'!$50:$50,' תאורה'!$54:$55,' תאורה'!$69:$74,' תאורה'!#REF!,' תאורה'!$85:$87,' תאורה'!$89:$91</definedName>
    <definedName name="Z_ECD81B88_1474_43CC_96A3_8963B05913FB_.wvu.Rows" localSheetId="3" hidden="1">'7. ייצור חשמל'!$21:$22,'7. ייצור חשמל'!$42:$44,'7. ייצור חשמל'!$48:$49,'7. ייצור חשמל'!$52:$54,'7. ייצור חשמל'!$57:$60,'7. ייצור חשמל'!$64:$65,'7. ייצור חשמל'!$73:$78,'7. ייצור חשמל'!$84:$92</definedName>
    <definedName name="Z_ECD81B88_1474_43CC_96A3_8963B05913FB_.wvu.Rows" localSheetId="4" hidden="1">'אמדן כלכלי'!$19:$20,'אמדן כלכלי'!$29:$30,'אמדן כלכלי'!$38:$39,'אמדן כלכלי'!$41:$169</definedName>
    <definedName name="Z_ECD81B88_1474_43CC_96A3_8963B05913FB_.wvu.Rows" localSheetId="1" hidden="1">'פרטים כלליים, עלויות ותוצאות'!#REF!,'פרטים כלליים, עלויות ותוצאות'!$23:$24,'פרטים כלליים, עלויות ותוצאות'!#REF!,'פרטים כלליים, עלויות ותוצאות'!$90:$90</definedName>
    <definedName name="Z_F7CAD7A2_A132_4CA2_AC0F_E37EEC687FA0_.wvu.Cols" localSheetId="2" hidden="1">' תאורה'!$J:$N,' תאורה'!$V:$Z,' תאורה'!$AH:$AL,' תאורה'!$AT:$AX,' תאורה'!$BF:$BJ,' תאורה'!$BR:$BV,' תאורה'!$CD:$CH,' תאורה'!$CP:$CT,' תאורה'!$DB:$DF,' תאורה'!$DN:$DR</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2" hidden="1">' תאורה'!#REF!,' תאורה'!#REF!,' תאורה'!#REF!,' תאורה'!#REF!,' תאורה'!#REF!,' תאורה'!$83:$84,' תאורה'!$57:$58,' תאורה'!#REF!,' תאורה'!#REF!,' תאורה'!#REF!</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 קבועים'!#REF!</definedName>
    <definedName name="אנשיקשר">' קבועים'!$E$1:$E$2</definedName>
    <definedName name="אסמכתאות">' קבועים'!$H$14:$H$21</definedName>
    <definedName name="אסקו">' קבועים'!$H$6:$H$7</definedName>
    <definedName name="אפס">' קבועים'!$D$35</definedName>
    <definedName name="ארץ_רישום_וארץ_תושבות">' קבועים'!$B$140:$B$344</definedName>
    <definedName name="אתרים">' קבועים'!$B$22:$B$29</definedName>
    <definedName name="בקרי_קירור">' קבועים'!#REF!</definedName>
    <definedName name="בקרי_תאורה">' קבועים'!$A$95:$B$102</definedName>
    <definedName name="בקרים_בשימוש">' קבועים'!$A$95:$A$102</definedName>
    <definedName name="גז_טבעי">' קבועים'!#REF!</definedName>
    <definedName name="גפ_מ">' קבועים'!#REF!</definedName>
    <definedName name="הספק">'7. ייצור חשמל'!$C$40</definedName>
    <definedName name="חודש">' קבועים'!$I$10:$I$20</definedName>
    <definedName name="חודשים">' קבועים'!$D$22:$D$33</definedName>
    <definedName name="חימום_מים">' קבועים'!#REF!</definedName>
    <definedName name="חשמל">' קבועים'!$A$44</definedName>
    <definedName name="יחידות_תפוקה_מיזוג">' קבועים'!$E$31:$E$35</definedName>
    <definedName name="יחידותתפוקה">' קבועים'!$E$31:$E$34</definedName>
    <definedName name="יחידת_מידה_מנועים">' קבועים'!#REF!</definedName>
    <definedName name="ייצור_חשמל">' קבועים'!#REF!</definedName>
    <definedName name="ימים">' קבועים'!$G$1:$G$31</definedName>
    <definedName name="כללי">' קבועים'!#REF!</definedName>
    <definedName name="כמות_ייצור_חשמל">'7. ייצור חשמל'!$D$38</definedName>
    <definedName name="כן">' קבועים'!#REF!</definedName>
    <definedName name="כן_לא">' קבועים'!$B$10:$B$11</definedName>
    <definedName name="לא_ידוע">' קבועים'!$B$18:$B$20</definedName>
    <definedName name="מאשר">' קבועים'!$H$10:$H$11</definedName>
    <definedName name="מגזר">' קבועים'!$O$49:$O$52</definedName>
    <definedName name="מגזר_מספר">' קבועים'!$O$49:$P$52</definedName>
    <definedName name="מדידות">' קבועים'!$E$24:$E$26</definedName>
    <definedName name="מזוט">' קבועים'!#REF!</definedName>
    <definedName name="מיזוג_מבנים">' קבועים'!#REF!</definedName>
    <definedName name="מנועים">' קבועים'!#REF!</definedName>
    <definedName name="מעמד_התוכנית">' קבועים'!$K$2:$K$6</definedName>
    <definedName name="מעמד_התוכנית_מספר">' קבועים'!$K$2:$L$6</definedName>
    <definedName name="מקורות">' קבועים'!$A$38:$A$38</definedName>
    <definedName name="מתודולוגיית_חישוב">' קבועים'!$R$11:$R$27</definedName>
    <definedName name="מתודולוגיית_חישוב_מספר">' קבועים'!$R$11:$S$27</definedName>
    <definedName name="סוג_בעל_מניות">' קבועים'!$R$2:$R$6</definedName>
    <definedName name="סוג_בעל_מניות_מספר">' קבועים'!$R$2:$S$6</definedName>
    <definedName name="סוג_יזם">' קבועים'!$B$1:$B$8</definedName>
    <definedName name="סוג_פרויקט">' קבועים'!$E$7:$E$13</definedName>
    <definedName name="סוג_רכיב" localSheetId="2">' קבועים'!#REF!</definedName>
    <definedName name="סוג_רכיב" localSheetId="4">' קבועים'!#REF!</definedName>
    <definedName name="סוג_רכיב" localSheetId="0">' קבועים'!#REF!</definedName>
    <definedName name="סוג_רכיב" localSheetId="1">' קבועים'!#REF!</definedName>
    <definedName name="סוג_רכיב">' קבועים'!#REF!</definedName>
    <definedName name="סולר">' קבועים'!#REF!</definedName>
    <definedName name="ענף">' קבועים'!$M$2:$M$75</definedName>
    <definedName name="ענף_מספר">' קבועים'!$M$2:$N$75</definedName>
    <definedName name="צורת_התאגדות">' קבועים'!$O$2:$O$13</definedName>
    <definedName name="צורת_התאגדות_מספר">' קבועים'!$O$2:$P$13</definedName>
    <definedName name="רשימת_ישובים">' קבועים'!$E$140:$F$1720</definedName>
    <definedName name="רשימת_מדינות">' קבועים'!$B$140:$C$345</definedName>
    <definedName name="שטח_פרויקט">'7. ייצור חשמל'!$F$38</definedName>
    <definedName name="שם_ישוב">' קבועים'!$E$140:$E$1720</definedName>
    <definedName name="שנה">' קבועים'!$D$1:$D$15</definedName>
    <definedName name="שנות_נתונים">' קבועים'!$B$32:$B$34</definedName>
    <definedName name="שעות_שמש">' קבועים'!#REF!</definedName>
    <definedName name="שש_אתרים">' קבועים'!#REF!</definedName>
    <definedName name="תאורה">' קבועים'!$A$122</definedName>
    <definedName name="תואר">' קבועים'!$O$43:$O$44</definedName>
    <definedName name="תואר_מספר">' קבועים'!$O$43:$P$44</definedName>
    <definedName name="תוכנית_עסקית">' קבועים'!$H$2:$H$3</definedName>
    <definedName name="תפוקה">' קבועים'!$E$31:$E$34</definedName>
    <definedName name="תפוקתקירוריחידותמידה">' קבועים'!#REF!</definedName>
    <definedName name="תפקיד">' קבועים'!$O$20:$O$38</definedName>
    <definedName name="תפקיד_מספר">' קבועים'!$O$20:$P$38</definedName>
  </definedNames>
  <calcPr calcId="191029"/>
  <customWorkbookViews>
    <customWorkbookView name="talib - Personal View" guid="{2DAA1D84-496C-43B3-9B3D-F6443FDB70D2}" mergeInterval="0" personalView="1" maximized="1" xWindow="1" yWindow="1" windowWidth="1366" windowHeight="538" tabRatio="870" activeSheetId="2"/>
    <customWorkbookView name="shanit - Personal View" guid="{F7CAD7A2-A132-4CA2-AC0F-E37EEC687FA0}" mergeInterval="0" personalView="1" maximized="1" xWindow="1" yWindow="1" windowWidth="1920" windowHeight="850" activeSheetId="3"/>
    <customWorkbookView name="tamar - Personal View" guid="{4795D392-B56F-435A-BCD0-DB99C7E0A0B0}" mergeInterval="0" personalView="1" maximized="1" windowWidth="1366" windowHeight="543" tabRatio="870" activeSheetId="5"/>
    <customWorkbookView name="יניב גיאת - תצוגה אישית" guid="{5B70AD1C-C6FE-473F-9E8F-C80A6A15EADB}" mergeInterval="0" personalView="1" maximized="1" xWindow="-8" yWindow="-8" windowWidth="1936" windowHeight="1056" tabRatio="854" activeSheetId="2" showComments="commIndAndComment"/>
    <customWorkbookView name="Sapir Ben Hamo - Personal View" guid="{ECD81B88-1474-43CC-96A3-8963B05913FB}" mergeInterval="0" personalView="1" maximized="1" xWindow="1912" yWindow="-8" windowWidth="1936" windowHeight="1056" tabRatio="854" activeSheetId="1"/>
  </customWorkbookViews>
</workbook>
</file>

<file path=xl/calcChain.xml><?xml version="1.0" encoding="utf-8"?>
<calcChain xmlns="http://schemas.openxmlformats.org/spreadsheetml/2006/main">
  <c r="C23" i="2" l="1"/>
  <c r="G38" i="3"/>
  <c r="G39" i="3"/>
  <c r="D2" i="7"/>
  <c r="D3" i="7" s="1"/>
  <c r="D4" i="7" s="1"/>
  <c r="D5" i="7" s="1"/>
  <c r="D6" i="7" s="1"/>
  <c r="D7" i="7" s="1"/>
  <c r="D8" i="7" s="1"/>
  <c r="D9" i="7" s="1"/>
  <c r="D10" i="7" s="1"/>
  <c r="D11" i="7" s="1"/>
  <c r="D12" i="7" s="1"/>
  <c r="D13" i="7" s="1"/>
  <c r="D14" i="7" s="1"/>
  <c r="D15" i="7" s="1"/>
  <c r="C122" i="7"/>
  <c r="I39" i="3"/>
  <c r="G40" i="3"/>
  <c r="G41" i="3"/>
  <c r="G42" i="3"/>
  <c r="G43" i="3"/>
  <c r="G44" i="3"/>
  <c r="G45" i="3"/>
  <c r="G46" i="3"/>
  <c r="G47" i="3"/>
  <c r="G48" i="3"/>
  <c r="D70" i="2" l="1"/>
  <c r="E79" i="2" s="1"/>
  <c r="D40" i="2" l="1"/>
  <c r="C71" i="7"/>
  <c r="C70" i="7"/>
  <c r="C69" i="7"/>
  <c r="C67" i="7"/>
  <c r="C60" i="7"/>
  <c r="C68" i="7" s="1"/>
  <c r="C52" i="7"/>
  <c r="C49" i="7"/>
  <c r="B88" i="7" s="1"/>
  <c r="B44" i="7"/>
  <c r="B90" i="7" l="1"/>
  <c r="B89" i="7"/>
  <c r="B87" i="7"/>
  <c r="B86" i="7"/>
  <c r="B85" i="7"/>
  <c r="B84" i="7"/>
  <c r="B81" i="7"/>
  <c r="B83" i="7"/>
  <c r="B82" i="7"/>
  <c r="D81" i="7"/>
  <c r="D82" i="7"/>
  <c r="D83" i="7"/>
  <c r="D84" i="7"/>
  <c r="D85" i="7"/>
  <c r="E85" i="7"/>
  <c r="D86" i="7"/>
  <c r="E86" i="7"/>
  <c r="D87" i="7"/>
  <c r="E87" i="7"/>
  <c r="D88" i="7"/>
  <c r="E88" i="7"/>
  <c r="D89" i="7"/>
  <c r="E89" i="7"/>
  <c r="D90" i="7"/>
  <c r="E90" i="7"/>
  <c r="D122" i="7"/>
  <c r="B123" i="7"/>
  <c r="E107" i="7" l="1"/>
  <c r="B107" i="7"/>
  <c r="C116" i="7" l="1"/>
  <c r="E55" i="5"/>
  <c r="E137" i="5"/>
  <c r="E96" i="5"/>
  <c r="E136" i="5" l="1"/>
  <c r="E54" i="5"/>
  <c r="E95" i="5"/>
  <c r="F81" i="7" l="1"/>
  <c r="I40" i="3"/>
  <c r="F82" i="7" s="1"/>
  <c r="I41" i="3"/>
  <c r="F83" i="7" s="1"/>
  <c r="I42" i="3"/>
  <c r="F84" i="7" s="1"/>
  <c r="I43" i="3"/>
  <c r="F85" i="7" s="1"/>
  <c r="I44" i="3"/>
  <c r="F86" i="7" s="1"/>
  <c r="I45" i="3"/>
  <c r="F87" i="7" s="1"/>
  <c r="I46" i="3"/>
  <c r="F88" i="7" s="1"/>
  <c r="I47" i="3"/>
  <c r="F89" i="7" s="1"/>
  <c r="I48" i="3"/>
  <c r="F90" i="7" s="1"/>
  <c r="G88" i="7" l="1"/>
  <c r="G87" i="7"/>
  <c r="G85" i="7"/>
  <c r="G86" i="7"/>
  <c r="G90" i="7"/>
  <c r="G89" i="7"/>
  <c r="E91" i="5"/>
  <c r="E132" i="5" l="1"/>
  <c r="E50" i="5"/>
  <c r="E179" i="3" l="1"/>
  <c r="J29" i="4" l="1"/>
  <c r="J30" i="4"/>
  <c r="J31" i="4"/>
  <c r="J32" i="4"/>
  <c r="J33" i="4"/>
  <c r="J34" i="4"/>
  <c r="J35" i="4"/>
  <c r="J36" i="4"/>
  <c r="J37" i="4"/>
  <c r="J28" i="4"/>
  <c r="C40" i="3" l="1"/>
  <c r="C41" i="3"/>
  <c r="C43" i="3"/>
  <c r="C44" i="3"/>
  <c r="C45" i="3"/>
  <c r="C46" i="3"/>
  <c r="C47" i="3"/>
  <c r="C48" i="3"/>
  <c r="C42" i="3"/>
  <c r="C85" i="7"/>
  <c r="H85" i="7" s="1"/>
  <c r="C86" i="7"/>
  <c r="H86" i="7" s="1"/>
  <c r="C87" i="7"/>
  <c r="H87" i="7" s="1"/>
  <c r="C88" i="7"/>
  <c r="H88" i="7" s="1"/>
  <c r="C89" i="7"/>
  <c r="H89" i="7" s="1"/>
  <c r="C90" i="7"/>
  <c r="H90" i="7" s="1"/>
  <c r="C82" i="7" l="1"/>
  <c r="H82" i="7" s="1"/>
  <c r="E82" i="7"/>
  <c r="G82" i="7" s="1"/>
  <c r="C84" i="7"/>
  <c r="H84" i="7" s="1"/>
  <c r="E84" i="7"/>
  <c r="G84" i="7" s="1"/>
  <c r="C81" i="7"/>
  <c r="H81" i="7" s="1"/>
  <c r="E81" i="7"/>
  <c r="G81" i="7" s="1"/>
  <c r="C83" i="7"/>
  <c r="H83" i="7" s="1"/>
  <c r="E83" i="7"/>
  <c r="G83" i="7" s="1"/>
  <c r="H38" i="4"/>
  <c r="E108" i="7" l="1"/>
  <c r="B108" i="7"/>
  <c r="G138" i="5"/>
  <c r="F138" i="5"/>
  <c r="E138" i="5"/>
  <c r="D138" i="5"/>
  <c r="C138" i="5"/>
  <c r="G97" i="5"/>
  <c r="F97" i="5"/>
  <c r="E97" i="5"/>
  <c r="D97" i="5"/>
  <c r="C97" i="5"/>
  <c r="G56" i="5"/>
  <c r="F56" i="5"/>
  <c r="E56" i="5"/>
  <c r="D56" i="5"/>
  <c r="C56" i="5"/>
  <c r="E52" i="3" l="1"/>
  <c r="E29" i="3"/>
  <c r="D116" i="7"/>
  <c r="E116" i="7" s="1"/>
  <c r="F116" i="7" s="1"/>
  <c r="C52" i="3"/>
  <c r="C29" i="3"/>
  <c r="E109" i="7"/>
  <c r="E110" i="7" s="1"/>
  <c r="C133" i="7" s="1"/>
  <c r="C134" i="7" s="1"/>
  <c r="B109" i="7"/>
  <c r="B110" i="7" s="1"/>
  <c r="E88" i="3" s="1"/>
  <c r="G38" i="4"/>
  <c r="D38" i="4"/>
  <c r="C83" i="3" l="1"/>
  <c r="C88" i="3"/>
  <c r="E83" i="3"/>
  <c r="B133" i="7"/>
  <c r="B134" i="7" s="1"/>
  <c r="C40" i="4"/>
  <c r="C121" i="3"/>
  <c r="C120" i="3"/>
  <c r="C119" i="3"/>
  <c r="D121" i="3"/>
  <c r="D120" i="3"/>
  <c r="D119" i="3"/>
  <c r="C85" i="2" l="1"/>
  <c r="C87" i="2"/>
  <c r="E86" i="2"/>
  <c r="C46" i="4"/>
  <c r="D62" i="4" s="1"/>
  <c r="F38" i="4"/>
  <c r="J38" i="4" s="1"/>
  <c r="E148" i="5"/>
  <c r="E107" i="5"/>
  <c r="E66" i="5"/>
  <c r="E17" i="5"/>
  <c r="E211" i="4"/>
  <c r="E177" i="4"/>
  <c r="E143" i="4"/>
  <c r="D218" i="4" l="1"/>
  <c r="D184" i="4"/>
  <c r="E57" i="5"/>
  <c r="E139" i="5"/>
  <c r="E98" i="5"/>
  <c r="E68" i="5"/>
  <c r="E108" i="5"/>
  <c r="E64" i="5"/>
  <c r="E67" i="5"/>
  <c r="E147" i="5"/>
  <c r="E106" i="5"/>
  <c r="E146" i="5"/>
  <c r="E150" i="5"/>
  <c r="E65" i="5"/>
  <c r="E105" i="5"/>
  <c r="E109" i="5"/>
  <c r="E149" i="5"/>
  <c r="D215" i="4"/>
  <c r="D181" i="4"/>
  <c r="D150" i="4"/>
  <c r="C121" i="5" l="1"/>
  <c r="C114" i="5"/>
  <c r="C160" i="5"/>
  <c r="C120" i="5"/>
  <c r="C155" i="5"/>
  <c r="C119" i="5"/>
  <c r="C161" i="5"/>
  <c r="C78" i="5"/>
  <c r="C79" i="5"/>
  <c r="C73" i="5"/>
  <c r="C162" i="5"/>
  <c r="C80" i="5"/>
  <c r="E51" i="4"/>
  <c r="E56" i="4"/>
  <c r="G134" i="5"/>
  <c r="F134" i="5"/>
  <c r="E134" i="5"/>
  <c r="D134" i="5"/>
  <c r="C134" i="5"/>
  <c r="C140" i="5" s="1"/>
  <c r="F146" i="5" s="1"/>
  <c r="G93" i="5"/>
  <c r="F93" i="5"/>
  <c r="E93" i="5"/>
  <c r="D93" i="5"/>
  <c r="C93" i="5"/>
  <c r="G52" i="5"/>
  <c r="F52" i="5"/>
  <c r="E52" i="5"/>
  <c r="D52" i="5"/>
  <c r="C52" i="5"/>
  <c r="E150" i="4" l="1"/>
  <c r="F150" i="4" s="1"/>
  <c r="E181" i="4"/>
  <c r="E215" i="4"/>
  <c r="E218" i="4"/>
  <c r="F218" i="4" s="1"/>
  <c r="E184" i="4"/>
  <c r="F184" i="4" s="1"/>
  <c r="F215" i="4" l="1"/>
  <c r="F181" i="4"/>
  <c r="D115" i="4"/>
  <c r="C115" i="4"/>
  <c r="D114" i="4"/>
  <c r="C114" i="4"/>
  <c r="D113" i="4"/>
  <c r="C113" i="4"/>
  <c r="D147" i="4" l="1"/>
  <c r="C51" i="4"/>
  <c r="C56" i="4"/>
  <c r="E114" i="4"/>
  <c r="E115" i="4"/>
  <c r="E113" i="4"/>
  <c r="E147" i="4" l="1"/>
  <c r="E116" i="4"/>
  <c r="G140" i="5"/>
  <c r="F150" i="5" s="1"/>
  <c r="G99" i="5"/>
  <c r="F109" i="5" s="1"/>
  <c r="C99" i="5"/>
  <c r="F105" i="5" s="1"/>
  <c r="G58" i="5"/>
  <c r="F68" i="5" s="1"/>
  <c r="C58" i="5"/>
  <c r="F64" i="5" s="1"/>
  <c r="E135" i="5"/>
  <c r="E94" i="5"/>
  <c r="E53" i="5"/>
  <c r="F140" i="5" l="1"/>
  <c r="F149" i="5" s="1"/>
  <c r="D140" i="5"/>
  <c r="F147" i="5" s="1"/>
  <c r="F147" i="4"/>
  <c r="F58" i="5"/>
  <c r="F67" i="5" s="1"/>
  <c r="D58" i="5"/>
  <c r="F65" i="5" s="1"/>
  <c r="F99" i="5"/>
  <c r="F108" i="5" s="1"/>
  <c r="D99" i="5"/>
  <c r="F106" i="5" s="1"/>
  <c r="E144" i="3"/>
  <c r="E214" i="3"/>
  <c r="E92" i="5" l="1"/>
  <c r="E99" i="5" s="1"/>
  <c r="F107" i="5" s="1"/>
  <c r="E193" i="3"/>
  <c r="D154" i="3"/>
  <c r="E51" i="5"/>
  <c r="E58" i="5" s="1"/>
  <c r="F66" i="5" s="1"/>
  <c r="E133" i="5"/>
  <c r="E140" i="5" s="1"/>
  <c r="F148" i="5" s="1"/>
  <c r="D224" i="3" l="1"/>
  <c r="D189" i="3"/>
  <c r="E95" i="3" l="1"/>
  <c r="D223" i="3"/>
  <c r="D188" i="3"/>
  <c r="D153" i="3"/>
  <c r="D155" i="3" s="1"/>
  <c r="E62" i="4"/>
  <c r="C62" i="4"/>
  <c r="C86" i="2" l="1"/>
  <c r="F193" i="3"/>
  <c r="E154" i="3"/>
  <c r="F154" i="3" s="1"/>
  <c r="D190" i="3"/>
  <c r="D225" i="3"/>
  <c r="E228" i="3" l="1"/>
  <c r="F228" i="3" s="1"/>
  <c r="E158" i="3"/>
  <c r="F158" i="3" s="1"/>
  <c r="G228" i="3" l="1"/>
  <c r="G193" i="3"/>
  <c r="G158" i="3"/>
  <c r="C76" i="5" l="1"/>
  <c r="C158" i="5"/>
  <c r="C117" i="5"/>
  <c r="C75" i="5" l="1"/>
  <c r="C116" i="5"/>
  <c r="C157" i="5"/>
  <c r="C23" i="5" l="1"/>
  <c r="D27" i="5" s="1"/>
  <c r="E224" i="3" l="1"/>
  <c r="F224" i="3" s="1"/>
  <c r="E189" i="3"/>
  <c r="F189" i="3" s="1"/>
  <c r="E219" i="3"/>
  <c r="E149" i="3"/>
  <c r="E184" i="3"/>
  <c r="C118" i="5" l="1"/>
  <c r="C159" i="5"/>
  <c r="C77" i="5"/>
  <c r="D149" i="3" l="1"/>
  <c r="F149" i="3" s="1"/>
  <c r="D184" i="3"/>
  <c r="F184" i="3" s="1"/>
  <c r="D219" i="3"/>
  <c r="F219" i="3" s="1"/>
  <c r="E148" i="3" l="1"/>
  <c r="D218" i="3"/>
  <c r="D183" i="3"/>
  <c r="D148" i="3"/>
  <c r="F148" i="3" l="1"/>
  <c r="E87" i="2"/>
  <c r="E85" i="2"/>
  <c r="D185" i="3"/>
  <c r="D220" i="3"/>
  <c r="E88" i="2" l="1"/>
  <c r="E121" i="3"/>
  <c r="E120" i="3"/>
  <c r="D150" i="3"/>
  <c r="E119" i="3" l="1"/>
  <c r="E122" i="3" s="1"/>
  <c r="C12" i="5" l="1"/>
  <c r="F17" i="5" s="1"/>
  <c r="C36" i="5" l="1"/>
  <c r="C115" i="5"/>
  <c r="C122" i="5" s="1"/>
  <c r="C156" i="5"/>
  <c r="C163" i="5" s="1"/>
  <c r="C74" i="5"/>
  <c r="C81" i="5" s="1"/>
  <c r="G36" i="5" l="1"/>
  <c r="E122" i="7"/>
  <c r="E36" i="5"/>
  <c r="I122" i="7" l="1"/>
  <c r="F122" i="7"/>
  <c r="G122" i="7"/>
  <c r="H122" i="7"/>
  <c r="E218" i="3"/>
  <c r="F218" i="3" s="1"/>
  <c r="B122" i="7" l="1"/>
  <c r="D36" i="5" s="1"/>
  <c r="E183" i="3"/>
  <c r="F183" i="3" s="1"/>
  <c r="E223" i="3"/>
  <c r="F223" i="3" s="1"/>
  <c r="E188" i="3"/>
  <c r="F188" i="3" s="1"/>
  <c r="E153" i="3"/>
  <c r="F153" i="3" s="1"/>
  <c r="E225" i="3" l="1"/>
  <c r="F225" i="3" s="1"/>
  <c r="E155" i="3"/>
  <c r="F155" i="3" s="1"/>
  <c r="E220" i="3"/>
  <c r="F220" i="3" s="1"/>
  <c r="E150" i="3"/>
  <c r="F150" i="3" s="1"/>
  <c r="E185" i="3"/>
  <c r="F185" i="3" s="1"/>
  <c r="D95" i="3"/>
  <c r="E190" i="3"/>
  <c r="F190" i="3" s="1"/>
  <c r="C88" i="2" l="1"/>
  <c r="F36" i="5" l="1"/>
</calcChain>
</file>

<file path=xl/sharedStrings.xml><?xml version="1.0" encoding="utf-8"?>
<sst xmlns="http://schemas.openxmlformats.org/spreadsheetml/2006/main" count="3012" uniqueCount="2418">
  <si>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</si>
  <si>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</si>
  <si>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</si>
  <si>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</si>
  <si>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</si>
  <si>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</si>
  <si>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</si>
  <si>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</si>
  <si>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</si>
  <si>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</si>
  <si>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</si>
  <si>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</si>
  <si>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</si>
  <si>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</si>
  <si>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</si>
  <si>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</si>
  <si>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</si>
  <si>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</si>
  <si>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</si>
  <si>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</si>
  <si>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</si>
  <si>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לא ידוע</t>
  </si>
  <si>
    <t>ניתן להוסיף שורות נוספות כפי הנדרש</t>
  </si>
  <si>
    <t>תדירות המדידה</t>
  </si>
  <si>
    <t>למילוי ע"י היזם</t>
  </si>
  <si>
    <t>תוצאת חישוב</t>
  </si>
  <si>
    <t>הפרמטר המנוטר</t>
  </si>
  <si>
    <t>מקרא</t>
  </si>
  <si>
    <t>על תוכנית הניטור לכלול את המרכיבים הבאים:</t>
  </si>
  <si>
    <t>הבהרות כלליות</t>
  </si>
  <si>
    <t>סוג היזם (סעיף 3.1)</t>
  </si>
  <si>
    <t>כן/לא (שימוש כללי)</t>
  </si>
  <si>
    <t>התקנה ראשונה (סעיף 2.5)</t>
  </si>
  <si>
    <t>היקף סיוע מבוקש לטון הפחתה בשנה אחת (tCO2e/₪)</t>
  </si>
  <si>
    <t>תאריך תחילת ביצוע השקעה בפרויקט</t>
  </si>
  <si>
    <t>היקף סיוע מבוקש לטון הפחתה בפועל (tCO2e/₪)</t>
  </si>
  <si>
    <t>שנה</t>
  </si>
  <si>
    <t>חודש</t>
  </si>
  <si>
    <t>שורת חישוב:</t>
  </si>
  <si>
    <t>חשמל</t>
  </si>
  <si>
    <t>סולר</t>
  </si>
  <si>
    <t>גז טבעי</t>
  </si>
  <si>
    <t>מזוט</t>
  </si>
  <si>
    <t>ליטר</t>
  </si>
  <si>
    <t>ק"ג</t>
  </si>
  <si>
    <t>קוט"ש</t>
  </si>
  <si>
    <t>MMBTU</t>
  </si>
  <si>
    <t>מקור אנרגיה</t>
  </si>
  <si>
    <t>גפ"מ</t>
  </si>
  <si>
    <t>יחידת מדידה (צריכה שנתית)</t>
  </si>
  <si>
    <t>יחידות מקדם הפליטה</t>
  </si>
  <si>
    <t>מקדם הפליטה</t>
  </si>
  <si>
    <t>מקור הנתונים</t>
  </si>
  <si>
    <t>tCO2e/KWh</t>
  </si>
  <si>
    <t>מספר שנים עבורן יסופקו נתונים</t>
  </si>
  <si>
    <t>tCO2e/TJ</t>
  </si>
  <si>
    <t>מקור הנתון</t>
  </si>
  <si>
    <t>אפס (לשם חישוב והגדרת תאים)</t>
  </si>
  <si>
    <t>טבלא 3 המרה ל CO2 מ KWH (סעיף 4.1.2)</t>
  </si>
  <si>
    <t>טבלא 3 המרה ל CO2 מיחידות אנרגיה (חישוב בינים לסעיף 4.1.2)</t>
  </si>
  <si>
    <t>האם התיאור מלא?</t>
  </si>
  <si>
    <t>הערות</t>
  </si>
  <si>
    <t>חוסרים</t>
  </si>
  <si>
    <t>תוספות</t>
  </si>
  <si>
    <t>נימוק להבדל</t>
  </si>
  <si>
    <t>האם רמת הפליטות המוצגת נכונה?</t>
  </si>
  <si>
    <t>סיכום חוות דעת</t>
  </si>
  <si>
    <t>נתון יזם</t>
  </si>
  <si>
    <t>נתון מתוקן- להזנה בדו"ח</t>
  </si>
  <si>
    <t>תוקף אסמכתא</t>
  </si>
  <si>
    <t>חישוב חסכון במקורות אנרגיה</t>
  </si>
  <si>
    <t>צריכה שנתית צפויה בפרויקט (ex ante)</t>
  </si>
  <si>
    <t>חיסכון שנתי צפוי</t>
  </si>
  <si>
    <t>יחידת מדידה</t>
  </si>
  <si>
    <t>חסכון שנתי צפוי</t>
  </si>
  <si>
    <t>אחוז חיסכון צפוי</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</si>
  <si>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</si>
  <si>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</si>
  <si>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</si>
  <si>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</si>
  <si>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</si>
  <si>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</si>
  <si>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</si>
  <si>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</si>
  <si>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</si>
  <si>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יחידות פקטור המרה</t>
  </si>
  <si>
    <t>TJ/KWh</t>
  </si>
  <si>
    <t>פקטור המרה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</si>
  <si>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</si>
  <si>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</si>
  <si>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</si>
  <si>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</si>
  <si>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</si>
  <si>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</si>
  <si>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</si>
  <si>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</si>
  <si>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</si>
  <si>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</si>
  <si>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</si>
  <si>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</si>
  <si>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</si>
  <si>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מקור האנרגיה</t>
  </si>
  <si>
    <t>יחידות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</si>
  <si>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</si>
  <si>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</si>
  <si>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</si>
  <si>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</si>
  <si>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</si>
  <si>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</si>
  <si>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</si>
  <si>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</si>
  <si>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</si>
  <si>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</si>
  <si>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</si>
  <si>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</si>
  <si>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</si>
  <si>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</si>
  <si>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</si>
  <si>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</si>
  <si>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</si>
  <si>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</si>
  <si>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פליטות בפרויקט (tCO2e)</t>
  </si>
  <si>
    <t>הפחתת פליטות (tCO2e)</t>
  </si>
  <si>
    <t>סיכום צריכות הדלקים בתקופת הדיווח לכלל האתרים המנוטרים</t>
  </si>
  <si>
    <t>חסכון בפועל</t>
  </si>
  <si>
    <t>תקופת דיווח 2</t>
  </si>
  <si>
    <t>תקופת דיווח 3</t>
  </si>
  <si>
    <t>סיכום הפחתת אנרגיה נצרכת</t>
  </si>
  <si>
    <t>אתר</t>
  </si>
  <si>
    <t>סה"כ הפחתת פליטות בשנה (tCO2e)</t>
  </si>
  <si>
    <t>האם רמת הצריכה המוצגת נכונה?</t>
  </si>
  <si>
    <t xml:space="preserve">האם רמת הפחתת הפליטות המוצגת נכונה?
</t>
  </si>
  <si>
    <t xml:space="preserve">האם רמת הפחתת הצריכה המוצגת נכונה?
</t>
  </si>
  <si>
    <t>כלי חישובי זה מיועד לפרויקטים העוסקים בהתייעלות אנרגטית במערכות תאורה</t>
  </si>
  <si>
    <t>הערות כלליות לחישובי פליטות הפרויקט:</t>
  </si>
  <si>
    <t>ב.1 היזם נדרש להוכיח כי סוג היחידות הישנות והחדשות שנכללו בפרויקט בפועל תואם את שהוצהר בטופס זה.</t>
  </si>
  <si>
    <t>ב.2 על היזם להראות כי התכונות הפיסיקליות (הספק ועוצמת אור) של כל היחידות תואם את שתואר והוצהר בטופס זה.</t>
  </si>
  <si>
    <t>צריכת חשמל</t>
  </si>
  <si>
    <t>חישובי תאורה</t>
  </si>
  <si>
    <t>סוג גוף תאורה</t>
  </si>
  <si>
    <t>פליטת גזי חממה שנתית אחרי ביצוע הפרויקט (tCO2e/year)</t>
  </si>
  <si>
    <t>חיסכון באנרגיה והפחתת פליטות - תאורה</t>
  </si>
  <si>
    <t>סה"כ</t>
  </si>
  <si>
    <t>האם החיסכון וההפחתה נכונים?</t>
  </si>
  <si>
    <t>סה"כ הפחתת אנרגיה נצרכת בשנה (KWh)</t>
  </si>
  <si>
    <t>סה"כ הפחתת אנרגיה נצרכת כתוצאה מהפרויקט (KWh)</t>
  </si>
  <si>
    <t>רכיב</t>
  </si>
  <si>
    <t>האם ברצונך לדווח על תקופת הניטור הראשונה?</t>
  </si>
  <si>
    <t>האם ברצונך לדווח על תקופת הניטור השנייה?</t>
  </si>
  <si>
    <t>האם ברצונך לדווח על תקופת הניטור השלישית?</t>
  </si>
  <si>
    <t>צריכה בפועל בתקופת הדיווח</t>
  </si>
  <si>
    <t>האם רמת אנרגיה הנצרכת המוצגת נכונה?</t>
  </si>
  <si>
    <t xml:space="preserve">בקשה לתמיכה בפרויקט להפחתת פליטות גזי חממה
</t>
  </si>
  <si>
    <t>לשם מילוי טופס זה מומלץ להיעזר במדריך למילוי בקשה המצוי באתר המשרד להגנת הסביבה</t>
  </si>
  <si>
    <t>מקור</t>
  </si>
  <si>
    <t>יחידת המידה</t>
  </si>
  <si>
    <t>תאורה</t>
  </si>
  <si>
    <t>מנועים</t>
  </si>
  <si>
    <t>כללי</t>
  </si>
  <si>
    <t>הנחיות כלליות</t>
  </si>
  <si>
    <t>להסבר מפורט למילוי הטופס יש לפנות למסמך הקווים המנחים.</t>
  </si>
  <si>
    <t>•</t>
  </si>
  <si>
    <t>רשימת פרקים</t>
  </si>
  <si>
    <t>הסבר</t>
  </si>
  <si>
    <t>סה"כ הפחתת אנרגיה בשנה</t>
  </si>
  <si>
    <t>סה"כ הפחתת אנרגיה כתוצאה מהפרויקט</t>
  </si>
  <si>
    <t>חישוב צריכה לפני ואחרי הפרויקט - תאורה</t>
  </si>
  <si>
    <t>סעיף 3.1- מספר אתרים</t>
  </si>
  <si>
    <t>תפוסת מלון (מספר לינות שנתי)</t>
  </si>
  <si>
    <t>מדידות</t>
  </si>
  <si>
    <t>סה"כ הפחתת פליטות צפויה בשנה (tCO2e)</t>
  </si>
  <si>
    <t>סה"כ הפחתת פליטות צפויה כתוצאה מהפרויקט (tCO2e)</t>
  </si>
  <si>
    <t>הערות כלליות לחלק זה:</t>
  </si>
  <si>
    <t>עבור כל הנתונים המובאים במסמך זה יש לצרף אסמכתאות / מסמכים לתיקוף.</t>
  </si>
  <si>
    <t>מדידה מלאה</t>
  </si>
  <si>
    <t>לא בוצעו מדידות</t>
  </si>
  <si>
    <t>מדידה חלקית</t>
  </si>
  <si>
    <t>טלפון</t>
  </si>
  <si>
    <t>טלפון נוסף</t>
  </si>
  <si>
    <t>אחר</t>
  </si>
  <si>
    <t>8 או יותר</t>
  </si>
  <si>
    <t>סה"כ הפחתת אנרגיה נצרכת צפויה בשנה (KWh)</t>
  </si>
  <si>
    <t>פקטור המרה מTJ לKWh</t>
  </si>
  <si>
    <t>צריכת אנרגיה בפרויקט (KWh)</t>
  </si>
  <si>
    <t>הפחתת צריכת אנרגיה (KWh)</t>
  </si>
  <si>
    <t>סה"כ צריכת חשמל נצרכת:</t>
  </si>
  <si>
    <t>צריכה לפי הערכת אנרגיה צפויה בתקופת הדיווח</t>
  </si>
  <si>
    <t>צריכת חשמל שנתית בפועל (סה"כ צריכת החשמל השנתית של מערכות הפרויקט בפועל)</t>
  </si>
  <si>
    <t>יחידת מידה- קוט"ש</t>
  </si>
  <si>
    <t>צריכת חשמל לכל אתר</t>
  </si>
  <si>
    <t>שם האתר</t>
  </si>
  <si>
    <t>שם אתר</t>
  </si>
  <si>
    <t>סה"כ הפחתת פליטות מצטברות (tCO2e)</t>
  </si>
  <si>
    <t>סה"כ הפחתת אנרגיה נצרכת מצטברת (KWh)</t>
  </si>
  <si>
    <t>תיאור תוכנית הניטור והמדידה של הפרויקט (יש לפרט תכנית ניטור עבור כל אתר):</t>
  </si>
  <si>
    <t>הערכת צריכת אנרגיה נוכחית (טרם הטמעת הפרויקט)</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</si>
  <si>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</si>
  <si>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</si>
  <si>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</si>
  <si>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לדרישות נוספות מחברות אסקו, ראה הנחייות המנגנון.</t>
  </si>
  <si>
    <t>צריכת אנרגיה צפויה לאחר ביצוע הפרויקט</t>
  </si>
  <si>
    <t>ייצור חשמל</t>
  </si>
  <si>
    <t>יש להזין מחיר ממוצע עבור כל מקור אנרגיה. אם לא ידוע מחיר מדויק, יש להשתמש בערך ברירת מחדל לכל דלק.</t>
  </si>
  <si>
    <t>מחיר ממוצע</t>
  </si>
  <si>
    <t>הוצעה על אנרגיה (₪)</t>
  </si>
  <si>
    <t>צריכת אנרגיה שנתית צפויה בפרויקט</t>
  </si>
  <si>
    <t>חיסכון צפוי בהוצאות אנרגיה</t>
  </si>
  <si>
    <t>חיסכון צפוי (₪)</t>
  </si>
  <si>
    <t>7.6.1</t>
  </si>
  <si>
    <t>שיעור התשואה הפנימי</t>
  </si>
  <si>
    <t>עלויות אנרגיה</t>
  </si>
  <si>
    <t>7.6.2</t>
  </si>
  <si>
    <t>7.6.3</t>
  </si>
  <si>
    <t>תיאור טכנולוגיה נבחרת</t>
  </si>
  <si>
    <t>הפחתת פליטות וחיסכון באנרגיה</t>
  </si>
  <si>
    <t>על תוכנית הניטור לכלול את הניטור של צריכת החשמל של ייצור חשמל בלבד.</t>
  </si>
  <si>
    <t>מחיר ממוצע אוטומטי</t>
  </si>
  <si>
    <t>IRR</t>
  </si>
  <si>
    <t>שנות החזר השקעה</t>
  </si>
  <si>
    <t>מחירים</t>
  </si>
  <si>
    <t>7.2.1</t>
  </si>
  <si>
    <t>7.2.2</t>
  </si>
  <si>
    <t>הכנסות צפויות לשנה</t>
  </si>
  <si>
    <t>רשות החשמל- תעריפים מעודכנים</t>
  </si>
  <si>
    <t>ייצור חשמל לכל אתר</t>
  </si>
  <si>
    <t>מדדים כלכליים</t>
  </si>
  <si>
    <t>צריכת אנרגיה שנתית</t>
  </si>
  <si>
    <t>כלי חישובי זה מיועד לחישוב ההתייעלות הכלכלי של כל סוג של פרויקטים.</t>
  </si>
  <si>
    <t>סוג פרויקט</t>
  </si>
  <si>
    <t>שיעור התשואה הפנימי ל 20 שנה</t>
  </si>
  <si>
    <t>ערך נוכחי נקי</t>
  </si>
  <si>
    <t>החזר השקעה (אחוזים/שנה)</t>
  </si>
  <si>
    <t>סה"כ השקעה לכל רכיב</t>
  </si>
  <si>
    <t>השקעה שלילית</t>
  </si>
  <si>
    <t>סה"כ השקעה</t>
  </si>
  <si>
    <t>מדדים כלכליים- הערכה צפויה</t>
  </si>
  <si>
    <t>עלויות אנרגיה לאחר הטמעת הפרויקט</t>
  </si>
  <si>
    <t>כלי חישובי זה מיועד לפרויקטים העוסקים בהתקנת בייצור חשמל סולארי.</t>
  </si>
  <si>
    <t>ייצור חשמל שנתי בפועל (סה"כ ייצור החשמל השנתי של מערכות הפרויקט בפועל)</t>
  </si>
  <si>
    <t>מחיר ממוצע -ערך ברירת מחדל</t>
  </si>
  <si>
    <t>הערות כלליות לחישובי פליטות בהיעדר הפרויקט:</t>
  </si>
  <si>
    <t>הערות כלליות לחישובי צריכת אנרגיה בהיעדר הפרויקט:</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</si>
  <si>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</si>
  <si>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</si>
  <si>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</si>
  <si>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</si>
  <si>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</si>
  <si>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</si>
  <si>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</si>
  <si>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סה"כ חשמל מיוצר ל-20 שנה</t>
  </si>
  <si>
    <t>עלויות אנרגיה בהיעדר הפרויקט</t>
  </si>
  <si>
    <t>שנה 1</t>
  </si>
  <si>
    <t>שנה 2</t>
  </si>
  <si>
    <t>שנה 3</t>
  </si>
  <si>
    <t>שנה 4</t>
  </si>
  <si>
    <t>שנה 5</t>
  </si>
  <si>
    <t>שנה 6</t>
  </si>
  <si>
    <t>שנה 7</t>
  </si>
  <si>
    <t>שנה 8</t>
  </si>
  <si>
    <t>שנה 9</t>
  </si>
  <si>
    <t>שנה 10</t>
  </si>
  <si>
    <t>שנה 11</t>
  </si>
  <si>
    <t>שנה 12</t>
  </si>
  <si>
    <t>שנה 13</t>
  </si>
  <si>
    <t>שנה 14</t>
  </si>
  <si>
    <t>שנה 15</t>
  </si>
  <si>
    <t>חיסכון צפוי</t>
  </si>
  <si>
    <t>מה כיוון וזווית ההתקנה?</t>
  </si>
  <si>
    <t>MMBTU\₪</t>
  </si>
  <si>
    <t>אנרגיה בשנה טרם הטמעת הפרויקט (KW/year)</t>
  </si>
  <si>
    <t xml:space="preserve">סה"כ אנרגיה בשנה טרם הטמעת הפרויקט (KWh/year) </t>
  </si>
  <si>
    <t>צריכה שנתית צפויה בהיעדר הפרויקט</t>
  </si>
  <si>
    <t>פרטי היזם</t>
  </si>
  <si>
    <t>תיאור הפרויקט והסיוע המבוקש</t>
  </si>
  <si>
    <t>תוכנית הניטור</t>
  </si>
  <si>
    <t>שינויים בפרויקט ותוכנית הניטור</t>
  </si>
  <si>
    <t>תוצאות הניטור וחישובי הפחתה תקופתיים</t>
  </si>
  <si>
    <t>נתוני ייצור חשמל</t>
  </si>
  <si>
    <t>נתונים כלכליים של הפרויקט</t>
  </si>
  <si>
    <t>ק"ג\₪</t>
  </si>
  <si>
    <t>קוט"ש\₪</t>
  </si>
  <si>
    <t>ליטר\₪</t>
  </si>
  <si>
    <t>לוחות זמנים לביצוע הפרויקט</t>
  </si>
  <si>
    <t>שנה 16</t>
  </si>
  <si>
    <t>שנה 17</t>
  </si>
  <si>
    <t>שנה 18</t>
  </si>
  <si>
    <t>שנה 19</t>
  </si>
  <si>
    <t>שנה 20</t>
  </si>
  <si>
    <t>נתוני המנגנון הוולונטרי והלמ"ס</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</si>
  <si>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</si>
  <si>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</si>
  <si>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</si>
  <si>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</si>
  <si>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</si>
  <si>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</si>
  <si>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</si>
  <si>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</si>
  <si>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</si>
  <si>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</si>
  <si>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</si>
  <si>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</si>
  <si>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</si>
  <si>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</si>
  <si>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</si>
  <si>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</si>
  <si>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</si>
  <si>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</si>
  <si>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</si>
  <si>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</si>
  <si>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</si>
  <si>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</si>
  <si>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</si>
  <si>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</si>
  <si>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</si>
  <si>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</si>
  <si>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</si>
  <si>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</si>
  <si>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</si>
  <si>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</si>
  <si>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</si>
  <si>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</si>
  <si>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</si>
  <si>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</si>
  <si>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</si>
  <si>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</si>
  <si>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</si>
  <si>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</si>
  <si>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</si>
  <si>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</si>
  <si>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</si>
  <si>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</si>
  <si>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</si>
  <si>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</si>
  <si>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</si>
  <si>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</si>
  <si>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</si>
  <si>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</si>
  <si>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</si>
  <si>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</si>
  <si>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</si>
  <si>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</si>
  <si>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</si>
  <si>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</si>
  <si>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</si>
  <si>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</si>
  <si>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</si>
  <si>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</si>
  <si>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</si>
  <si>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</si>
  <si>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</si>
  <si>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</si>
  <si>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</si>
  <si>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</si>
  <si>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</si>
  <si>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</si>
  <si>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</si>
  <si>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</si>
  <si>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</si>
  <si>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</si>
  <si>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</si>
  <si>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</si>
  <si>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</si>
  <si>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</si>
  <si>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</si>
  <si>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</si>
  <si>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</si>
  <si>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</si>
  <si>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</si>
  <si>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</si>
  <si>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</si>
  <si>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</si>
  <si>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</si>
  <si>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</si>
  <si>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</si>
  <si>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</si>
  <si>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</si>
  <si>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</si>
  <si>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</si>
  <si>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</si>
  <si>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</si>
  <si>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</si>
  <si>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</si>
  <si>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</si>
  <si>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</si>
  <si>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</si>
  <si>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</si>
  <si>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</si>
  <si>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</si>
  <si>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</si>
  <si>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</si>
  <si>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</si>
  <si>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</si>
  <si>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</si>
  <si>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</si>
  <si>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</si>
  <si>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</si>
  <si>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</si>
  <si>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</si>
  <si>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</si>
  <si>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</si>
  <si>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</si>
  <si>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</si>
  <si>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</si>
  <si>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</si>
  <si>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</si>
  <si>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</si>
  <si>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</si>
  <si>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</si>
  <si>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</si>
  <si>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</si>
  <si>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</si>
  <si>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</si>
  <si>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</si>
  <si>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</si>
  <si>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</si>
  <si>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</si>
  <si>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</si>
  <si>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</si>
  <si>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</si>
  <si>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</si>
  <si>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</si>
  <si>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</si>
  <si>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</si>
  <si>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</si>
  <si>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</si>
  <si>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</si>
  <si>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</si>
  <si>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</si>
  <si>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</si>
  <si>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</si>
  <si>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</si>
  <si>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</si>
  <si>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</si>
  <si>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</si>
  <si>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</si>
  <si>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</si>
  <si>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</si>
  <si>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</si>
  <si>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</si>
  <si>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</si>
  <si>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</si>
  <si>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</si>
  <si>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</si>
  <si>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</si>
  <si>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</si>
  <si>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</si>
  <si>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</si>
  <si>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</si>
  <si>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</si>
  <si>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</si>
  <si>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</si>
  <si>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</si>
  <si>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</si>
  <si>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</si>
  <si>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</si>
  <si>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</si>
  <si>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</si>
  <si>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</si>
  <si>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</si>
  <si>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</si>
  <si>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</si>
  <si>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</si>
  <si>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</si>
  <si>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</si>
  <si>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</si>
  <si>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</si>
  <si>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</si>
  <si>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</si>
  <si>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</si>
  <si>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</si>
  <si>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</si>
  <si>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</si>
  <si>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</si>
  <si>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</si>
  <si>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</si>
  <si>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</si>
  <si>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</si>
  <si>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</si>
  <si>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</si>
  <si>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</si>
  <si>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</si>
  <si>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</si>
  <si>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</si>
  <si>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</si>
  <si>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</si>
  <si>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</si>
  <si>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</si>
  <si>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</si>
  <si>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</si>
  <si>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</si>
  <si>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</si>
  <si>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</si>
  <si>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</si>
  <si>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</si>
  <si>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</si>
  <si>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רחוב</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</si>
  <si>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</si>
  <si>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</si>
  <si>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</si>
  <si>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</si>
  <si>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</si>
  <si>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</si>
  <si>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</si>
  <si>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</si>
  <si>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</si>
  <si>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</si>
  <si>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</si>
  <si>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</si>
  <si>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</si>
  <si>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</si>
  <si>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</si>
  <si>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</si>
  <si>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</si>
  <si>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</si>
  <si>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</si>
  <si>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</si>
  <si>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</si>
  <si>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</si>
  <si>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</si>
  <si>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</si>
  <si>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</si>
  <si>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</si>
  <si>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</si>
  <si>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</si>
  <si>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</si>
  <si>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</si>
  <si>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</si>
  <si>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</si>
  <si>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</si>
  <si>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</si>
  <si>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</si>
  <si>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</si>
  <si>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</si>
  <si>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</si>
  <si>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</si>
  <si>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</si>
  <si>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</si>
  <si>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</si>
  <si>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</si>
  <si>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</si>
  <si>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</si>
  <si>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</si>
  <si>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</si>
  <si>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</si>
  <si>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</si>
  <si>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</si>
  <si>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</si>
  <si>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</si>
  <si>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</si>
  <si>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</si>
  <si>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</si>
  <si>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</si>
  <si>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</si>
  <si>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</si>
  <si>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</si>
  <si>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</si>
  <si>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</si>
  <si>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</si>
  <si>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</si>
  <si>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</si>
  <si>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</si>
  <si>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</si>
  <si>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</si>
  <si>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</si>
  <si>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</si>
  <si>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</si>
  <si>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</si>
  <si>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</si>
  <si>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</si>
  <si>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</si>
  <si>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</si>
  <si>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</si>
  <si>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</si>
  <si>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</si>
  <si>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</si>
  <si>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</si>
  <si>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</si>
  <si>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</si>
  <si>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</si>
  <si>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</si>
  <si>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</si>
  <si>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</si>
  <si>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</si>
  <si>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</si>
  <si>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</si>
  <si>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</si>
  <si>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</si>
  <si>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</si>
  <si>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</si>
  <si>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</si>
  <si>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</si>
  <si>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</si>
  <si>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</si>
  <si>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</si>
  <si>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</si>
  <si>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</si>
  <si>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</si>
  <si>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</si>
  <si>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</si>
  <si>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</si>
  <si>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</si>
  <si>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</si>
  <si>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</si>
  <si>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</si>
  <si>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</si>
  <si>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</si>
  <si>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</si>
  <si>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</si>
  <si>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</si>
  <si>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</si>
  <si>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</si>
  <si>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</si>
  <si>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</si>
  <si>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</si>
  <si>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</si>
  <si>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</si>
  <si>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</si>
  <si>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</si>
  <si>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</si>
  <si>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</si>
  <si>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</si>
  <si>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</si>
  <si>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</si>
  <si>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</si>
  <si>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</si>
  <si>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</si>
  <si>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</si>
  <si>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</si>
  <si>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</si>
  <si>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</si>
  <si>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</si>
  <si>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</si>
  <si>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</si>
  <si>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</si>
  <si>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</si>
  <si>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</si>
  <si>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</si>
  <si>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</si>
  <si>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</si>
  <si>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</si>
  <si>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</si>
  <si>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</si>
  <si>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</si>
  <si>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</si>
  <si>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</si>
  <si>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</si>
  <si>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</si>
  <si>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</si>
  <si>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</si>
  <si>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</si>
  <si>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</si>
  <si>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</si>
  <si>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</si>
  <si>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</si>
  <si>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</si>
  <si>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</si>
  <si>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</si>
  <si>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</si>
  <si>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</si>
  <si>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</si>
  <si>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</si>
  <si>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</si>
  <si>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</si>
  <si>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</si>
  <si>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</si>
  <si>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</si>
  <si>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</si>
  <si>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</si>
  <si>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</si>
  <si>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</si>
  <si>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</si>
  <si>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</si>
  <si>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</si>
  <si>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</si>
  <si>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</si>
  <si>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</si>
  <si>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</si>
  <si>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</si>
  <si>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</si>
  <si>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</si>
  <si>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</si>
  <si>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</si>
  <si>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</si>
  <si>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</si>
  <si>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</si>
  <si>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</si>
  <si>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</si>
  <si>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</si>
  <si>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</si>
  <si>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</si>
  <si>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</si>
  <si>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</si>
  <si>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</si>
  <si>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</si>
  <si>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</si>
  <si>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</si>
  <si>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</si>
  <si>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</si>
  <si>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</si>
  <si>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</si>
  <si>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</si>
  <si>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</si>
  <si>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</si>
  <si>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</si>
  <si>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</si>
  <si>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</si>
  <si>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</si>
  <si>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</si>
  <si>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</si>
  <si>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</si>
  <si>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</si>
  <si>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</si>
  <si>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</si>
  <si>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</si>
  <si>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</si>
  <si>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</si>
  <si>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</si>
  <si>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</si>
  <si>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</si>
  <si>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</si>
  <si>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</si>
  <si>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</si>
  <si>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</si>
  <si>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</si>
  <si>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</si>
  <si>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</si>
  <si>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</si>
  <si>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</si>
  <si>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</si>
  <si>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</si>
  <si>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</si>
  <si>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</si>
  <si>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</si>
  <si>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</si>
  <si>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</si>
  <si>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</si>
  <si>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</si>
  <si>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</si>
  <si>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</si>
  <si>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</si>
  <si>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</si>
  <si>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</si>
  <si>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</si>
  <si>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</si>
  <si>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</si>
  <si>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</si>
  <si>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</si>
  <si>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</si>
  <si>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</si>
  <si>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</si>
  <si>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</si>
  <si>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</si>
  <si>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</si>
  <si>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</si>
  <si>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</si>
  <si>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</si>
  <si>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</si>
  <si>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</si>
  <si>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</si>
  <si>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</si>
  <si>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</si>
  <si>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</si>
  <si>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</si>
  <si>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</si>
  <si>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</si>
  <si>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</si>
  <si>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</si>
  <si>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</si>
  <si>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</si>
  <si>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</si>
  <si>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</si>
  <si>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</si>
  <si>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</si>
  <si>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</si>
  <si>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</si>
  <si>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</si>
  <si>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</si>
  <si>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</si>
  <si>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</si>
  <si>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</si>
  <si>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</si>
  <si>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</si>
  <si>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</si>
  <si>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</si>
  <si>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</si>
  <si>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</si>
  <si>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</si>
  <si>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</si>
  <si>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</si>
  <si>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</si>
  <si>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</si>
  <si>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</si>
  <si>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</si>
  <si>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</si>
  <si>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</si>
  <si>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</si>
  <si>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</si>
  <si>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</si>
  <si>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</si>
  <si>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</si>
  <si>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</si>
  <si>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</si>
  <si>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</si>
  <si>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</si>
  <si>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</si>
  <si>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</si>
  <si>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</si>
  <si>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</si>
  <si>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</si>
  <si>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</si>
  <si>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</si>
  <si>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</si>
  <si>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</si>
  <si>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</si>
  <si>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</si>
  <si>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</si>
  <si>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</si>
  <si>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</si>
  <si>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</si>
  <si>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</si>
  <si>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</si>
  <si>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</si>
  <si>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</si>
  <si>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</si>
  <si>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</si>
  <si>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</si>
  <si>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</si>
  <si>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</si>
  <si>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</si>
  <si>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</si>
  <si>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</si>
  <si>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</si>
  <si>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</si>
  <si>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</si>
  <si>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</si>
  <si>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</si>
  <si>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</si>
  <si>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</si>
  <si>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</si>
  <si>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</si>
  <si>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</si>
  <si>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</si>
  <si>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</si>
  <si>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</si>
  <si>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</si>
  <si>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</si>
  <si>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</si>
  <si>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</si>
  <si>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</si>
  <si>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</si>
  <si>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</si>
  <si>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</si>
  <si>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</si>
  <si>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</si>
  <si>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</si>
  <si>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</si>
  <si>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</si>
  <si>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</si>
  <si>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</si>
  <si>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</si>
  <si>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</si>
  <si>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</si>
  <si>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</si>
  <si>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</si>
  <si>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</si>
  <si>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</si>
  <si>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</si>
  <si>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</si>
  <si>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</si>
  <si>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</si>
  <si>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</si>
  <si>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</si>
  <si>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</si>
  <si>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</si>
  <si>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</si>
  <si>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</si>
  <si>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</si>
  <si>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</si>
  <si>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</si>
  <si>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</si>
  <si>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</si>
  <si>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</si>
  <si>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</si>
  <si>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</si>
  <si>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</si>
  <si>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</si>
  <si>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</si>
  <si>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</si>
  <si>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</si>
  <si>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</si>
  <si>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</si>
  <si>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</si>
  <si>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</si>
  <si>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</si>
  <si>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</si>
  <si>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</si>
  <si>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</si>
  <si>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</si>
  <si>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</si>
  <si>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</si>
  <si>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</si>
  <si>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</si>
  <si>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</si>
  <si>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</si>
  <si>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</si>
  <si>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</si>
  <si>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</si>
  <si>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</si>
  <si>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</si>
  <si>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</si>
  <si>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</si>
  <si>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</si>
  <si>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</si>
  <si>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</si>
  <si>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</si>
  <si>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</si>
  <si>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</si>
  <si>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</si>
  <si>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</si>
  <si>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</si>
  <si>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</si>
  <si>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</si>
  <si>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</si>
  <si>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</si>
  <si>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</si>
  <si>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</si>
  <si>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</si>
  <si>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</si>
  <si>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</si>
  <si>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</si>
  <si>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</si>
  <si>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</si>
  <si>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</si>
  <si>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</si>
  <si>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</si>
  <si>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</si>
  <si>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</si>
  <si>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</si>
  <si>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</si>
  <si>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</si>
  <si>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</si>
  <si>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</si>
  <si>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</si>
  <si>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</si>
  <si>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</si>
  <si>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</si>
  <si>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</si>
  <si>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</si>
  <si>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</si>
  <si>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</si>
  <si>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</si>
  <si>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</si>
  <si>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</si>
  <si>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</si>
  <si>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</si>
  <si>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</si>
  <si>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</si>
  <si>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</si>
  <si>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</si>
  <si>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</si>
  <si>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</si>
  <si>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</si>
  <si>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</si>
  <si>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</si>
  <si>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</si>
  <si>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</si>
  <si>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</si>
  <si>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</si>
  <si>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</si>
  <si>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</si>
  <si>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</si>
  <si>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</si>
  <si>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</si>
  <si>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</si>
  <si>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</si>
  <si>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</si>
  <si>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</si>
  <si>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</si>
  <si>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</si>
  <si>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</si>
  <si>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</si>
  <si>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</si>
  <si>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</si>
  <si>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</si>
  <si>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</si>
  <si>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</si>
  <si>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</si>
  <si>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</si>
  <si>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</si>
  <si>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</si>
  <si>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</si>
  <si>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</si>
  <si>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</si>
  <si>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</si>
  <si>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</si>
  <si>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</si>
  <si>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</si>
  <si>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</si>
  <si>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</si>
  <si>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</si>
  <si>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</si>
  <si>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</si>
  <si>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</si>
  <si>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</si>
  <si>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</si>
  <si>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</si>
  <si>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</si>
  <si>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</si>
  <si>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</si>
  <si>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</si>
  <si>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</si>
  <si>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</si>
  <si>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</si>
  <si>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</si>
  <si>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</si>
  <si>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</si>
  <si>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</si>
  <si>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</si>
  <si>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</si>
  <si>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</si>
  <si>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</si>
  <si>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</si>
  <si>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</si>
  <si>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</si>
  <si>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</si>
  <si>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</si>
  <si>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</si>
  <si>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</si>
  <si>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</si>
  <si>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</si>
  <si>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</si>
  <si>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</si>
  <si>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</si>
  <si>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</si>
  <si>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</si>
  <si>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</si>
  <si>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</si>
  <si>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</si>
  <si>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</si>
  <si>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</si>
  <si>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</si>
  <si>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</si>
  <si>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</si>
  <si>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</si>
  <si>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</si>
  <si>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</si>
  <si>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</si>
  <si>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</si>
  <si>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</si>
  <si>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</si>
  <si>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</si>
  <si>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</si>
  <si>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</si>
  <si>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</si>
  <si>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</si>
  <si>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</si>
  <si>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</si>
  <si>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</si>
  <si>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</si>
  <si>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</si>
  <si>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</si>
  <si>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</si>
  <si>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</si>
  <si>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</si>
  <si>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</si>
  <si>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</si>
  <si>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</si>
  <si>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</si>
  <si>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</si>
  <si>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</si>
  <si>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</si>
  <si>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</si>
  <si>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</si>
  <si>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</si>
  <si>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</si>
  <si>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</si>
  <si>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</si>
  <si>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</si>
  <si>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</si>
  <si>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</si>
  <si>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</si>
  <si>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</si>
  <si>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</si>
  <si>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</si>
  <si>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</si>
  <si>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</si>
  <si>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</si>
  <si>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</si>
  <si>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</si>
  <si>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</si>
  <si>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</si>
  <si>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</si>
  <si>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</si>
  <si>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</si>
  <si>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</si>
  <si>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</si>
  <si>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</si>
  <si>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</si>
  <si>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</si>
  <si>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</si>
  <si>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</si>
  <si>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</si>
  <si>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</si>
  <si>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</si>
  <si>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</si>
  <si>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</si>
  <si>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</si>
  <si>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</si>
  <si>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</si>
  <si>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</si>
  <si>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</si>
  <si>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</si>
  <si>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</si>
  <si>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</si>
  <si>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</si>
  <si>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</si>
  <si>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</si>
  <si>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</si>
  <si>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</si>
  <si>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</si>
  <si>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</si>
  <si>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</si>
  <si>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</si>
  <si>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</si>
  <si>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</si>
  <si>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</si>
  <si>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</si>
  <si>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</si>
  <si>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</si>
  <si>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</si>
  <si>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</si>
  <si>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</si>
  <si>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</si>
  <si>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</si>
  <si>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</si>
  <si>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</si>
  <si>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</si>
  <si>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</si>
  <si>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</si>
  <si>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</si>
  <si>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</si>
  <si>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</si>
  <si>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</si>
  <si>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</si>
  <si>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</si>
  <si>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</si>
  <si>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</si>
  <si>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</si>
  <si>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</si>
  <si>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</si>
  <si>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</si>
  <si>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</si>
  <si>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</si>
  <si>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</si>
  <si>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</si>
  <si>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</si>
  <si>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</si>
  <si>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</si>
  <si>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</si>
  <si>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</si>
  <si>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</si>
  <si>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</si>
  <si>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</si>
  <si>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</si>
  <si>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</si>
  <si>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</si>
  <si>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</si>
  <si>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</si>
  <si>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</si>
  <si>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</si>
  <si>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</si>
  <si>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</si>
  <si>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</si>
  <si>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</si>
  <si>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</si>
  <si>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</si>
  <si>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</si>
  <si>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</si>
  <si>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</si>
  <si>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</si>
  <si>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</si>
  <si>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</si>
  <si>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</si>
  <si>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</si>
  <si>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</si>
  <si>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</si>
  <si>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</si>
  <si>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</si>
  <si>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</si>
  <si>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</si>
  <si>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</si>
  <si>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</si>
  <si>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</si>
  <si>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</si>
  <si>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</si>
  <si>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</si>
  <si>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</si>
  <si>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</si>
  <si>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</si>
  <si>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</si>
  <si>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</si>
  <si>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</si>
  <si>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</si>
  <si>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</si>
  <si>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</si>
  <si>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</si>
  <si>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</si>
  <si>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</si>
  <si>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</si>
  <si>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</si>
  <si>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</si>
  <si>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</si>
  <si>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</si>
  <si>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</si>
  <si>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</si>
  <si>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</si>
  <si>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</si>
  <si>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</si>
  <si>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</si>
  <si>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</si>
  <si>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</si>
  <si>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</si>
  <si>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</si>
  <si>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</si>
  <si>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</si>
  <si>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</si>
  <si>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</si>
  <si>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</si>
  <si>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</si>
  <si>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</si>
  <si>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</si>
  <si>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</si>
  <si>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</si>
  <si>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</si>
  <si>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</si>
  <si>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</si>
  <si>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</si>
  <si>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</si>
  <si>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</si>
  <si>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</si>
  <si>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</si>
  <si>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</si>
  <si>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</si>
  <si>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</si>
  <si>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</si>
  <si>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</si>
  <si>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</si>
  <si>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</si>
  <si>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</si>
  <si>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</si>
  <si>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</si>
  <si>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</si>
  <si>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</si>
  <si>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</si>
  <si>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</si>
  <si>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</si>
  <si>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</si>
  <si>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</si>
  <si>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</si>
  <si>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</si>
  <si>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</si>
  <si>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</si>
  <si>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</si>
  <si>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</si>
  <si>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</si>
  <si>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</si>
  <si>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</si>
  <si>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</si>
  <si>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</si>
  <si>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</si>
  <si>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</si>
  <si>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</si>
  <si>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</si>
  <si>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</si>
  <si>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</si>
  <si>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</si>
  <si>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</si>
  <si>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</si>
  <si>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</si>
  <si>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</si>
  <si>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</si>
  <si>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</si>
  <si>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</si>
  <si>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</si>
  <si>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</si>
  <si>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</si>
  <si>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</si>
  <si>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</si>
  <si>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</si>
  <si>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</si>
  <si>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</si>
  <si>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</si>
  <si>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</si>
  <si>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</si>
  <si>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</si>
  <si>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</si>
  <si>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</si>
  <si>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</si>
  <si>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</si>
  <si>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</si>
  <si>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</si>
  <si>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</si>
  <si>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</si>
  <si>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</si>
  <si>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</si>
  <si>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</si>
  <si>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</si>
  <si>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</si>
  <si>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</si>
  <si>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</si>
  <si>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</si>
  <si>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</si>
  <si>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</si>
  <si>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</si>
  <si>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</si>
  <si>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</si>
  <si>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</si>
  <si>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</si>
  <si>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</si>
  <si>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</si>
  <si>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</si>
  <si>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</si>
  <si>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</si>
  <si>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</si>
  <si>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</si>
  <si>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</si>
  <si>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</si>
  <si>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</si>
  <si>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</si>
  <si>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</si>
  <si>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</si>
  <si>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</si>
  <si>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</si>
  <si>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</si>
  <si>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</si>
  <si>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</si>
  <si>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</si>
  <si>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</si>
  <si>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</si>
  <si>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</si>
  <si>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</si>
  <si>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</si>
  <si>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</si>
  <si>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</si>
  <si>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</si>
  <si>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</si>
  <si>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</si>
  <si>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</si>
  <si>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</si>
  <si>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</si>
  <si>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</si>
  <si>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</si>
  <si>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</si>
  <si>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</si>
  <si>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</si>
  <si>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</si>
  <si>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</si>
  <si>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</si>
  <si>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</si>
  <si>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</si>
  <si>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</si>
  <si>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</si>
  <si>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</si>
  <si>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</si>
  <si>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</si>
  <si>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</si>
  <si>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</si>
  <si>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</si>
  <si>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</si>
  <si>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</si>
  <si>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</si>
  <si>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</si>
  <si>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</si>
  <si>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</si>
  <si>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</si>
  <si>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</si>
  <si>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</si>
  <si>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</si>
  <si>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</si>
  <si>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</si>
  <si>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</si>
  <si>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</si>
  <si>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</si>
  <si>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</si>
  <si>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</si>
  <si>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</si>
  <si>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</si>
  <si>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</si>
  <si>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</si>
  <si>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</si>
  <si>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</si>
  <si>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</si>
  <si>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</si>
  <si>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</si>
  <si>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</si>
  <si>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</si>
  <si>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</si>
  <si>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</si>
  <si>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</si>
  <si>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</si>
  <si>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</si>
  <si>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</si>
  <si>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</si>
  <si>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</si>
  <si>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</si>
  <si>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</si>
  <si>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</si>
  <si>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</si>
  <si>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</si>
  <si>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</si>
  <si>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</si>
  <si>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</si>
  <si>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</si>
  <si>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</si>
  <si>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</si>
  <si>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</si>
  <si>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</si>
  <si>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</si>
  <si>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</si>
  <si>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</si>
  <si>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</si>
  <si>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</si>
  <si>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</si>
  <si>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</si>
  <si>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</si>
  <si>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</si>
  <si>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</si>
  <si>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</si>
  <si>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</si>
  <si>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</si>
  <si>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</si>
  <si>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</si>
  <si>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</si>
  <si>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</si>
  <si>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</si>
  <si>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</si>
  <si>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</si>
  <si>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</si>
  <si>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</si>
  <si>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</si>
  <si>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</si>
  <si>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</si>
  <si>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</si>
  <si>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</si>
  <si>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</si>
  <si>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</si>
  <si>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</si>
  <si>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</si>
  <si>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</si>
  <si>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</si>
  <si>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</si>
  <si>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</si>
  <si>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</si>
  <si>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</si>
  <si>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</si>
  <si>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</si>
  <si>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</si>
  <si>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</si>
  <si>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</si>
  <si>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</si>
  <si>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</si>
  <si>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</si>
  <si>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</si>
  <si>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</si>
  <si>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</si>
  <si>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</si>
  <si>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</si>
  <si>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</si>
  <si>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</si>
  <si>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</si>
  <si>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</si>
  <si>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</si>
  <si>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</si>
  <si>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</si>
  <si>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</si>
  <si>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</si>
  <si>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</si>
  <si>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</si>
  <si>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</si>
  <si>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</si>
  <si>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</si>
  <si>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</si>
  <si>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</si>
  <si>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</si>
  <si>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</si>
  <si>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</si>
  <si>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</si>
  <si>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</si>
  <si>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</si>
  <si>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</si>
  <si>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</si>
  <si>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</si>
  <si>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</si>
  <si>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</si>
  <si>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</si>
  <si>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</si>
  <si>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</si>
  <si>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</si>
  <si>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</si>
  <si>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</si>
  <si>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</si>
  <si>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</si>
  <si>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</si>
  <si>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</si>
  <si>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</si>
  <si>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</si>
  <si>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</si>
  <si>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</si>
  <si>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</si>
  <si>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</si>
  <si>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</si>
  <si>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</si>
  <si>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</si>
  <si>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</si>
  <si>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</si>
  <si>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</si>
  <si>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</si>
  <si>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</si>
  <si>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</si>
  <si>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</si>
  <si>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</si>
  <si>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</si>
  <si>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</si>
  <si>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</si>
  <si>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</si>
  <si>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</si>
  <si>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</si>
  <si>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</si>
  <si>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</si>
  <si>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</si>
  <si>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</si>
  <si>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</si>
  <si>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</si>
  <si>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</si>
  <si>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</si>
  <si>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</si>
  <si>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</si>
  <si>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</si>
  <si>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</si>
  <si>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</si>
  <si>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</si>
  <si>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</si>
  <si>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</si>
  <si>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</si>
  <si>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</si>
  <si>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</si>
  <si>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</si>
  <si>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</si>
  <si>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</si>
  <si>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</si>
  <si>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</si>
  <si>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</si>
  <si>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</si>
  <si>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</si>
  <si>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</si>
  <si>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</si>
  <si>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</si>
  <si>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</si>
  <si>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</si>
  <si>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</si>
  <si>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</si>
  <si>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</si>
  <si>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</si>
  <si>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</si>
  <si>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</si>
  <si>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</si>
  <si>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</si>
  <si>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</si>
  <si>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</si>
  <si>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</si>
  <si>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</si>
  <si>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</si>
  <si>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</si>
  <si>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</si>
  <si>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</si>
  <si>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</si>
  <si>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</si>
  <si>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</si>
  <si>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</si>
  <si>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</si>
  <si>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</si>
  <si>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</si>
  <si>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</si>
  <si>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</si>
  <si>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</si>
  <si>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</si>
  <si>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</si>
  <si>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</si>
  <si>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</si>
  <si>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</si>
  <si>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</si>
  <si>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</si>
  <si>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</si>
  <si>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</si>
  <si>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</si>
  <si>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</si>
  <si>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</si>
  <si>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</si>
  <si>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</si>
  <si>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</si>
  <si>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</si>
  <si>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</si>
  <si>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</si>
  <si>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</si>
  <si>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</si>
  <si>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</si>
  <si>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</si>
  <si>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</si>
  <si>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</si>
  <si>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</si>
  <si>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</si>
  <si>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</si>
  <si>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</si>
  <si>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</si>
  <si>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</si>
  <si>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</si>
  <si>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</si>
  <si>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</si>
  <si>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</si>
  <si>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</si>
  <si>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</si>
  <si>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</si>
  <si>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</si>
  <si>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</si>
  <si>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</si>
  <si>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</si>
  <si>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</si>
  <si>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</si>
  <si>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</si>
  <si>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</si>
  <si>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</si>
  <si>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</si>
  <si>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</si>
  <si>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</si>
  <si>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</si>
  <si>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</si>
  <si>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</si>
  <si>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</si>
  <si>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</si>
  <si>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</si>
  <si>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</si>
  <si>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</si>
  <si>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</si>
  <si>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</si>
  <si>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</si>
  <si>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</si>
  <si>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</si>
  <si>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</si>
  <si>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</si>
  <si>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</si>
  <si>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</si>
  <si>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</si>
  <si>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</si>
  <si>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</si>
  <si>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</si>
  <si>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</si>
  <si>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</si>
  <si>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</si>
  <si>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</si>
  <si>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</si>
  <si>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</si>
  <si>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</si>
  <si>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</si>
  <si>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</si>
  <si>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</si>
  <si>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</si>
  <si>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</si>
  <si>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</si>
  <si>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</si>
  <si>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</si>
  <si>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</si>
  <si>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</si>
  <si>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</si>
  <si>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</si>
  <si>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</si>
  <si>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</si>
  <si>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</si>
  <si>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</si>
  <si>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</si>
  <si>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</si>
  <si>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</si>
  <si>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</si>
  <si>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</si>
  <si>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</si>
  <si>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</si>
  <si>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</si>
  <si>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</si>
  <si>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</si>
  <si>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</si>
  <si>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</si>
  <si>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</si>
  <si>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</si>
  <si>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</si>
  <si>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</si>
  <si>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</si>
  <si>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</si>
  <si>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</si>
  <si>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</si>
  <si>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</si>
  <si>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</si>
  <si>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</si>
  <si>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</si>
  <si>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</si>
  <si>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</si>
  <si>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</si>
  <si>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</si>
  <si>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</si>
  <si>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</si>
  <si>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</si>
  <si>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</si>
  <si>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</si>
  <si>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</si>
  <si>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</si>
  <si>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</si>
  <si>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</si>
  <si>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</si>
  <si>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</si>
  <si>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</si>
  <si>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</si>
  <si>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</si>
  <si>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</si>
  <si>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</si>
  <si>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</si>
  <si>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</si>
  <si>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</si>
  <si>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</si>
  <si>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</si>
  <si>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</si>
  <si>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</si>
  <si>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</si>
  <si>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</si>
  <si>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</si>
  <si>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</si>
  <si>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</si>
  <si>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</si>
  <si>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</si>
  <si>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</si>
  <si>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</si>
  <si>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</si>
  <si>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</si>
  <si>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</si>
  <si>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</si>
  <si>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</si>
  <si>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</si>
  <si>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</si>
  <si>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</si>
  <si>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</si>
  <si>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</si>
  <si>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</si>
  <si>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</si>
  <si>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</si>
  <si>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</si>
  <si>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</si>
  <si>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</si>
  <si>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</si>
  <si>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</si>
  <si>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</si>
  <si>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</si>
  <si>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</si>
  <si>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</si>
  <si>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</si>
  <si>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</si>
  <si>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</si>
  <si>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</si>
  <si>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</si>
  <si>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</si>
  <si>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</si>
  <si>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</si>
  <si>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</si>
  <si>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</si>
  <si>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</si>
  <si>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</si>
  <si>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</si>
  <si>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</si>
  <si>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</si>
  <si>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</si>
  <si>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</si>
  <si>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</si>
  <si>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</si>
  <si>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</si>
  <si>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</si>
  <si>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</si>
  <si>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</si>
  <si>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</si>
  <si>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</si>
  <si>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</si>
  <si>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</si>
  <si>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</si>
  <si>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</si>
  <si>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</si>
  <si>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</si>
  <si>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</si>
  <si>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</si>
  <si>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</si>
  <si>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</si>
  <si>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</si>
  <si>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</si>
  <si>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</si>
  <si>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</si>
  <si>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</si>
  <si>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</si>
  <si>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</si>
  <si>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</si>
  <si>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</si>
  <si>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</si>
  <si>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</si>
  <si>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</si>
  <si>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</si>
  <si>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</si>
  <si>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</si>
  <si>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</si>
  <si>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</si>
  <si>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</si>
  <si>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</si>
  <si>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</si>
  <si>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</si>
  <si>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</si>
  <si>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</si>
  <si>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</si>
  <si>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</si>
  <si>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</si>
  <si>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</si>
  <si>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</si>
  <si>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</si>
  <si>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</si>
  <si>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</si>
  <si>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</si>
  <si>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</si>
  <si>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</si>
  <si>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</si>
  <si>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</si>
  <si>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</si>
  <si>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</si>
  <si>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</si>
  <si>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</si>
  <si>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</si>
  <si>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</si>
  <si>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</si>
  <si>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</si>
  <si>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</si>
  <si>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</si>
  <si>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</si>
  <si>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</si>
  <si>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</si>
  <si>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</si>
  <si>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</si>
  <si>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</si>
  <si>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</si>
  <si>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</si>
  <si>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</si>
  <si>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</si>
  <si>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</si>
  <si>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</si>
  <si>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</si>
  <si>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</si>
  <si>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</si>
  <si>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</si>
  <si>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</si>
  <si>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</si>
  <si>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</si>
  <si>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</si>
  <si>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</si>
  <si>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</si>
  <si>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</si>
  <si>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</si>
  <si>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</si>
  <si>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</si>
  <si>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</si>
  <si>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</si>
  <si>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</si>
  <si>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</si>
  <si>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</si>
  <si>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</si>
  <si>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</si>
  <si>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</si>
  <si>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</si>
  <si>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</si>
  <si>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</si>
  <si>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</si>
  <si>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</si>
  <si>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</si>
  <si>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</si>
  <si>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</si>
  <si>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</si>
  <si>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</si>
  <si>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</si>
  <si>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</si>
  <si>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</si>
  <si>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</si>
  <si>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</si>
  <si>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</si>
  <si>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</si>
  <si>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</si>
  <si>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</si>
  <si>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</si>
  <si>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</si>
  <si>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</si>
  <si>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</si>
  <si>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</si>
  <si>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</si>
  <si>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</si>
  <si>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</si>
  <si>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</si>
  <si>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</si>
  <si>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</si>
  <si>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</si>
  <si>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</si>
  <si>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</si>
  <si>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</si>
  <si>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</si>
  <si>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</si>
  <si>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</si>
  <si>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</si>
  <si>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</si>
  <si>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</si>
  <si>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</si>
  <si>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</si>
  <si>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</si>
  <si>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</si>
  <si>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</si>
  <si>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</si>
  <si>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</si>
  <si>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</si>
  <si>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</si>
  <si>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</si>
  <si>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</si>
  <si>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</si>
  <si>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</si>
  <si>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</si>
  <si>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</si>
  <si>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</si>
  <si>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</si>
  <si>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</si>
  <si>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</si>
  <si>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</si>
  <si>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</si>
  <si>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</si>
  <si>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</si>
  <si>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</si>
  <si>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</si>
  <si>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</si>
  <si>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</si>
  <si>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</si>
  <si>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</si>
  <si>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</si>
  <si>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</si>
  <si>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</si>
  <si>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</si>
  <si>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</si>
  <si>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</si>
  <si>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</si>
  <si>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</si>
  <si>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</si>
  <si>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</si>
  <si>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</si>
  <si>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</si>
  <si>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</si>
  <si>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</si>
  <si>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</si>
  <si>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</si>
  <si>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</si>
  <si>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</si>
  <si>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</si>
  <si>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</si>
  <si>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</si>
  <si>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</si>
  <si>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</si>
  <si>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</si>
  <si>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</si>
  <si>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</si>
  <si>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</si>
  <si>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</si>
  <si>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</si>
  <si>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</si>
  <si>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</si>
  <si>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</si>
  <si>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</si>
  <si>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</si>
  <si>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</si>
  <si>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</si>
  <si>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</si>
  <si>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</si>
  <si>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</si>
  <si>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</si>
  <si>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</si>
  <si>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</si>
  <si>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</si>
  <si>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</si>
  <si>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</si>
  <si>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</si>
  <si>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</si>
  <si>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</si>
  <si>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</si>
  <si>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</si>
  <si>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</si>
  <si>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</si>
  <si>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</si>
  <si>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</si>
  <si>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</si>
  <si>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</si>
  <si>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</si>
  <si>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</si>
  <si>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</si>
  <si>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</si>
  <si>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</si>
  <si>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</si>
  <si>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</si>
  <si>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</si>
  <si>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</si>
  <si>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</si>
  <si>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</si>
  <si>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</si>
  <si>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</si>
  <si>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</si>
  <si>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</si>
  <si>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</si>
  <si>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</si>
  <si>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</si>
  <si>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</si>
  <si>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</si>
  <si>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</si>
  <si>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</si>
  <si>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</si>
  <si>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</si>
  <si>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</si>
  <si>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</si>
  <si>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</si>
  <si>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</si>
  <si>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</si>
  <si>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</si>
  <si>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</si>
  <si>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</si>
  <si>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</si>
  <si>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</si>
  <si>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</si>
  <si>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</si>
  <si>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</si>
  <si>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</si>
  <si>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</si>
  <si>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</si>
  <si>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</si>
  <si>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</si>
  <si>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</si>
  <si>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</si>
  <si>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</si>
  <si>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</si>
  <si>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</si>
  <si>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</si>
  <si>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</si>
  <si>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</si>
  <si>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</si>
  <si>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</si>
  <si>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</si>
  <si>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</si>
  <si>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</si>
  <si>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</si>
  <si>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</si>
  <si>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</si>
  <si>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</si>
  <si>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</si>
  <si>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</si>
  <si>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</si>
  <si>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</si>
  <si>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</si>
  <si>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</si>
  <si>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</si>
  <si>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</si>
  <si>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</si>
  <si>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</si>
  <si>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</si>
  <si>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</si>
  <si>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</si>
  <si>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</si>
  <si>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</si>
  <si>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תוספות ל- 1. פרטים כלליים ועלויות</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</si>
  <si>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</si>
  <si>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</si>
  <si>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</si>
  <si>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</si>
  <si>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</si>
  <si>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</si>
  <si>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</si>
  <si>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</si>
  <si>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</si>
  <si>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</si>
  <si>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</si>
  <si>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</si>
  <si>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 xml:space="preserve">
(כמות החשמל המיוצרת בשנה יכולה להיות מחושבת על בסיס הפרמטרים הנ"ל או באמצעות מודל חיצוני)</t>
  </si>
  <si>
    <t>חובה למילוי לצורך בדיקת הבקשה ותיקופה:</t>
  </si>
  <si>
    <t>שימוש בבקרים</t>
  </si>
  <si>
    <t>בקרים בשימוש</t>
  </si>
  <si>
    <t>עמעמים</t>
  </si>
  <si>
    <t>גלאי נוכחות</t>
  </si>
  <si>
    <t>הפחתה מצריכת החשמל</t>
  </si>
  <si>
    <t xml:space="preserve">הערות כלליות לחישובי פליטות אחרי ביצוע הפרויקט: </t>
  </si>
  <si>
    <t>הערות כלליות לחישובי צריכת אנרגיה אחרי ביצוע הפרויקט:</t>
  </si>
  <si>
    <t>שעון אסטרונומי</t>
  </si>
  <si>
    <t>מערכת בקרת מבנה מרכזית</t>
  </si>
  <si>
    <t>אחוז חיסכון בצריכת החשמל הנובע משימוש בבקרים</t>
  </si>
  <si>
    <t>אנרגיה נצרכת שנתיות לאחר ביצוע הפרויקט כולל בקרים (KW/year)</t>
  </si>
  <si>
    <t>ללא</t>
  </si>
  <si>
    <t>פליטות טרם הטמעת הפרויקט (tCO2e)</t>
  </si>
  <si>
    <t>צריכת אנרגיה טרם הטמעת הפרויקט (KWh)</t>
  </si>
  <si>
    <t xml:space="preserve"> הערכת פליטות צפויות בשנה טרם הטמעת הפרויקט (tCO2e/year)</t>
  </si>
  <si>
    <t>הערכת צריכת אנרגיה צפויה בשנה טרם הטמעת הפרויקט (KWh/year)</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</si>
  <si>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</si>
  <si>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</si>
  <si>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</si>
  <si>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</si>
  <si>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</si>
  <si>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</si>
  <si>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</si>
  <si>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</si>
  <si>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</si>
  <si>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</si>
  <si>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t xml:space="preserve">שעות פעילות בשנה
</t>
  </si>
  <si>
    <t xml:space="preserve"> פליטות שנתיות לאחר ביצוע הפרויקט כולל בקרים (tCO2e/year)</t>
  </si>
  <si>
    <t>סה"כ פליטות שנתיות לאחר ביצוע הפרויקט כולל בקרים (tCO2e/year)</t>
  </si>
  <si>
    <t xml:space="preserve"> סה"כ פליטות בשנה טרם הטמעת הפרויקט (tCO2e/year)</t>
  </si>
  <si>
    <t>סה"כ הפחתת פליטות בשנה (tCO2e/year)</t>
  </si>
  <si>
    <t>סה"כ הפחתת פליטות כתוצאה מהפרויקט (tCO2e/year)</t>
  </si>
  <si>
    <t>סה"כ אנרגיה נצרכת שנתיות לאחר ביצוע הפרויקט כולל בקרים (KWh/year)</t>
  </si>
  <si>
    <t>אנרגיה נצרכת שנתיות לאחר ביצוע הפרויקט (ללא בקרים) (KW/year)</t>
  </si>
  <si>
    <t xml:space="preserve"> פליטות שנתיות לאחר ביצוע הפרויקט (ללא בקרים) (tCO2e/year)</t>
  </si>
  <si>
    <t>הוצאה על אנרגיה (₪)</t>
  </si>
  <si>
    <t xml:space="preserve"> פליטות בשנה טרם הטמעת הפרויקט (ללא בקרים) (tCO2e/year)</t>
  </si>
  <si>
    <t>3.6.1</t>
  </si>
  <si>
    <t>3.6.2</t>
  </si>
  <si>
    <t>3.6.3</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</si>
  <si>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</si>
  <si>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</si>
  <si>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</si>
  <si>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</si>
  <si>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</si>
  <si>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</si>
  <si>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</si>
  <si>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</si>
  <si>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</si>
  <si>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</si>
  <si>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</si>
  <si>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</si>
  <si>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</si>
  <si>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</si>
  <si>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רישום במרשם חברות האסקו במשרד האנרגיה</t>
  </si>
  <si>
    <t>1.7</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</si>
  <si>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</si>
  <si>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</si>
  <si>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</si>
  <si>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</si>
  <si>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</si>
  <si>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</si>
  <si>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</si>
  <si>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</si>
  <si>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</si>
  <si>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</si>
  <si>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</si>
  <si>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</si>
  <si>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</si>
  <si>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</si>
  <si>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</si>
  <si>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</si>
  <si>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</si>
  <si>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</si>
  <si>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</si>
  <si>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</si>
  <si>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</si>
  <si>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</si>
  <si>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</si>
  <si>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</si>
  <si>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</si>
  <si>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</si>
  <si>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</si>
  <si>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</si>
  <si>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</si>
  <si>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</si>
  <si>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</si>
  <si>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</si>
  <si>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</si>
  <si>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</si>
  <si>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</si>
  <si>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</si>
  <si>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</si>
  <si>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</si>
  <si>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</si>
  <si>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</si>
  <si>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</si>
  <si>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</si>
  <si>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</si>
  <si>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</si>
  <si>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</si>
  <si>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</si>
  <si>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</si>
  <si>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</si>
  <si>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</si>
  <si>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</si>
  <si>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</si>
  <si>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</si>
  <si>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</si>
  <si>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</si>
  <si>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</si>
  <si>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</si>
  <si>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</si>
  <si>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</si>
  <si>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</si>
  <si>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</si>
  <si>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</si>
  <si>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</si>
  <si>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</si>
  <si>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</si>
  <si>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</si>
  <si>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</si>
  <si>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</si>
  <si>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</si>
  <si>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</si>
  <si>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</si>
  <si>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</si>
  <si>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</si>
  <si>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</si>
  <si>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</si>
  <si>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</si>
  <si>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</si>
  <si>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</si>
  <si>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</si>
  <si>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</si>
  <si>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</si>
  <si>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</si>
  <si>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</si>
  <si>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</si>
  <si>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</si>
  <si>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</si>
  <si>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</si>
  <si>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</si>
  <si>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</si>
  <si>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</si>
  <si>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</si>
  <si>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</si>
  <si>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</si>
  <si>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</si>
  <si>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</si>
  <si>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</si>
  <si>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</si>
  <si>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</si>
  <si>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</si>
  <si>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</si>
  <si>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</si>
  <si>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</si>
  <si>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</si>
  <si>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</si>
  <si>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</si>
  <si>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</si>
  <si>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</si>
  <si>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</si>
  <si>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</si>
  <si>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</si>
  <si>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</si>
  <si>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</si>
  <si>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</si>
  <si>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</si>
  <si>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</si>
  <si>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</si>
  <si>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</si>
  <si>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</si>
  <si>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</si>
  <si>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</si>
  <si>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</si>
  <si>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</si>
  <si>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</si>
  <si>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</si>
  <si>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</si>
  <si>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</si>
  <si>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</si>
  <si>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</si>
  <si>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</si>
  <si>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</si>
  <si>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</si>
  <si>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</si>
  <si>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טיימר</t>
  </si>
  <si>
    <t>חימום וקירור מים</t>
  </si>
  <si>
    <t>להלן מוצגת דוגמא בלבד:</t>
  </si>
  <si>
    <t>מונה חשמל מסוג XXX של חברת YYY</t>
  </si>
  <si>
    <t>רציף</t>
  </si>
  <si>
    <t>לא רשום</t>
  </si>
  <si>
    <t>סיכום הפחתת פליטות ממקורות חשמל בלבד (קוט"ש)</t>
  </si>
  <si>
    <t>סה"כ הפחתת צריכת אנרגיה צפויה בשנה ממקורות חשמל בלבד (KWh)</t>
  </si>
  <si>
    <t>סה"כ הפחתת צריכת אנרגיה צפויה כתוצאה מהפרויקט ממקורות חשמל בלבד (KWh)</t>
  </si>
  <si>
    <t>אישור AHRI/ EUROVENT</t>
  </si>
  <si>
    <t>הערכת מהנדס לרבות תיקוף החישוב</t>
  </si>
  <si>
    <t>לוחית ע"ג היחידה (Name Plate)</t>
  </si>
  <si>
    <t>משאבות</t>
  </si>
  <si>
    <t>מדחסים</t>
  </si>
  <si>
    <t>9.6.1</t>
  </si>
  <si>
    <t>9.6.2</t>
  </si>
  <si>
    <t>9.6.3</t>
  </si>
  <si>
    <t>9.7.1</t>
  </si>
  <si>
    <t>9.7.2</t>
  </si>
  <si>
    <t>9.7.3</t>
  </si>
  <si>
    <t>9.8.1</t>
  </si>
  <si>
    <t>9.8.2</t>
  </si>
  <si>
    <t>9.8.3</t>
  </si>
  <si>
    <t>הערכת צריכת אנרגיה שנתית צפויה בהיעדר הפרויקט</t>
  </si>
  <si>
    <t>להלן ערכי המקסימום המאושרים לשימוש (ניתן להזין את ההספק הנומינלי של גופי התאורה בתוספת ההפסד המוערך):
T8 פלורסנט  - 20%
T12 פלורסנט  - 20%
נל"ג - 20%
 מטאל הלייד - 20%
T5 פלורסנט  - 5%
לד - אין</t>
  </si>
  <si>
    <t>איקלום מבנים</t>
  </si>
  <si>
    <t>חישובי אמדן כלכלי</t>
  </si>
  <si>
    <t>המרת יחידות</t>
  </si>
  <si>
    <t>חריגה מערכי סף</t>
  </si>
  <si>
    <t>חלק זה ישמש ככלי לדיווח תוצאות הניטור במהלך תקופות הניטור של 12 חודשים רצופים בתוך תקופה של 24 חודשים מתום תקופת הפרויקט (מספר תקופות הניטור נקבע בהתאם להוראת המנכ"ל ). החישובים מסתמכים על הערכת אנרגיה צפויה כפי שהוגדרה מעלה ועל שינויים שהתבצעו במהלך הפרויקט.</t>
  </si>
  <si>
    <t xml:space="preserve">טבלא 2: המרה ל CO2* (סעיף4.1.1) </t>
  </si>
  <si>
    <t xml:space="preserve">טבלה זו מסכמת את החיסכון הצפוי וכדאיות הכלכלית של הפרוייקט במונחים של שנות החזר השקעה </t>
  </si>
  <si>
    <t>חישוב שנות החזר ההשקעה של הפרויקט מתבסס על חסכון באנרגיה בלבד, ואינו כולל גידול בהכנסות</t>
  </si>
  <si>
    <t>חישוב המשרד להגנת הסביבה, המקדם כולל ייצור חשמל ע"י יחידות חח"י ויח"פים</t>
  </si>
  <si>
    <t>גיליון זה מכיל הנחיות כלליות למילוי טופס הבקשה לתמיכה בפרויקט להתייעלות באנרגיה והפחתת פליטות</t>
  </si>
  <si>
    <t>רכיב ציוד</t>
  </si>
  <si>
    <t>היקף ייצור (לדוגמא, במידה ומדובר בקירור תהליכי)</t>
  </si>
  <si>
    <t>טבלא 1: מקורות אנרגיה וצריכה שנתית</t>
  </si>
  <si>
    <t>TJ/MMBTU</t>
  </si>
  <si>
    <t>TJ/KG</t>
  </si>
  <si>
    <t>TJ/Liter</t>
  </si>
  <si>
    <t>tCO2e/Kg</t>
  </si>
  <si>
    <t>נתוני המנגנון הוולונטרי והלמ"ס, בוצעה המרה לק"ג (חלוקה ב 1000)</t>
  </si>
  <si>
    <t>tCO2e/L</t>
  </si>
  <si>
    <t>נתוני המנגנון הוולונטרי והלמ"ס, בוצעה המרה לליטר (חלוקה ב 1000)</t>
  </si>
  <si>
    <t>tCO2e/MMBTU</t>
  </si>
  <si>
    <t>נתוני המנגנון הוולונטרי והלמ"ס. מקדם זה הוכפל ב 0.00105506 לשם המרה ל MMBTU (כמפורט מטה)</t>
  </si>
  <si>
    <t>* כל המקדמים מעודכנים על פי טבלת  מקדמי פליטה של טופס דווח המנגנון הוולונטרי גרסה 11.0 (2019)</t>
  </si>
  <si>
    <t>המרה מ MMBTU ל TJ עבור גז טבעי:</t>
  </si>
  <si>
    <r>
      <rPr>
        <b/>
        <sz val="11"/>
        <rFont val="Arial"/>
        <family val="2"/>
        <scheme val="minor"/>
      </rPr>
      <t>מקור</t>
    </r>
    <r>
      <rPr>
        <sz val="11"/>
        <rFont val="Arial"/>
        <family val="2"/>
        <scheme val="minor"/>
      </rPr>
      <t>: http://www.preciseconversions.com/Energy.aspx</t>
    </r>
  </si>
  <si>
    <t>נתוני המנגנון הוולונטרי והלמ"ס, בוצעה המרה מ TJ ל KW, על פי מקדם של 0.0000036- כמפורט מטה</t>
  </si>
  <si>
    <t>מקדם המרה מטרה ג'אול לקוט"ש:</t>
  </si>
  <si>
    <r>
      <rPr>
        <b/>
        <sz val="11"/>
        <rFont val="Arial"/>
        <family val="2"/>
        <scheme val="minor"/>
      </rPr>
      <t>מקור</t>
    </r>
    <r>
      <rPr>
        <sz val="11"/>
        <rFont val="Arial"/>
        <family val="2"/>
        <scheme val="minor"/>
      </rPr>
      <t>: http://www.convertunits.com/from/kilowatt-hours/to/TJ</t>
    </r>
  </si>
  <si>
    <t>שימו לב: במידה ולא צורפו אסמכתאות מתאימות, המשרד רשאי להחמיר בבדיקה, או לא לבדוק את הבקשה- דוגמאות לאסמכתאות ניתן למצוא בגיליון "הנחיות".</t>
  </si>
  <si>
    <t>געגע</t>
  </si>
  <si>
    <t>שימו לב: במידה ולא צורפו אסמכתאות מתאימות, המשרד יהיה רשאי להחמיר בבדיקה, או לא לבדוק את הבקשה- דוגמאות לאסמכתאות ניתן למצוא בגיליון "הנחיות".</t>
  </si>
  <si>
    <t>תאריך סיום ביצוע ההשקעה בפרויקט ותחילת ההפחתות בצריכת האנרגיה בפועל</t>
  </si>
  <si>
    <t>100 ג"ת מסוג לד בהספק 60W</t>
  </si>
  <si>
    <t>בי"ס אורט פסגות</t>
  </si>
  <si>
    <t>הפסגה 71, כרמיאל</t>
  </si>
  <si>
    <t>נל"ג</t>
  </si>
  <si>
    <t xml:space="preserve">בניין A, קומה 3 </t>
  </si>
  <si>
    <t>להלן דוגמא להזנת שורת רכיב</t>
  </si>
  <si>
    <t xml:space="preserve">להלן דוגמא להזנת שורת רכיב </t>
  </si>
  <si>
    <t>לד</t>
  </si>
  <si>
    <t>בניין A, קומה 3</t>
  </si>
  <si>
    <t>סה"כ צריכת אנרגיה צפויה לאחר ביצוע הפרויקט (KWh/year)</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</si>
  <si>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</si>
  <si>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r>
      <t>גיליון 'תאורה':</t>
    </r>
    <r>
      <rPr>
        <sz val="12"/>
        <rFont val="Segoe UI Semibold"/>
        <family val="2"/>
      </rPr>
      <t xml:space="preserve"> בגיליון זה תידרש להזין את נתוני צריכת האנרגיה של מערכת הבסיס בהיעדר הפרויקט ואת נתוני צריכת האנרגיה של מערכת הפרויקט.</t>
    </r>
  </si>
  <si>
    <r>
      <t xml:space="preserve">גיליון 'אמדן כלכלי': </t>
    </r>
    <r>
      <rPr>
        <sz val="12"/>
        <rFont val="Segoe UI Semibold"/>
        <family val="2"/>
      </rPr>
      <t>בגיליון זה מוצגים תוצאות ומדדים כלכליים של הפרויקט. יש למלא את מחירי האנרגיה הרלוונטיים לפרויקט.</t>
    </r>
  </si>
  <si>
    <r>
      <rPr>
        <i/>
        <sz val="12"/>
        <rFont val="Segoe UI Semibold"/>
        <family val="2"/>
      </rPr>
      <t xml:space="preserve">גיליון 'קבועים': </t>
    </r>
    <r>
      <rPr>
        <sz val="12"/>
        <rFont val="Segoe UI Semibold"/>
        <family val="2"/>
      </rPr>
      <t>גיליון זה כולל חישובי ביניים לצורך ביצוע החישובים הסופיים. אין צורך למלא נתונים בגיליון זה.</t>
    </r>
  </si>
  <si>
    <r>
      <t xml:space="preserve">מס' גופי תאורה
</t>
    </r>
    <r>
      <rPr>
        <i/>
        <sz val="11"/>
        <rFont val="Segoe UI Semibold"/>
        <family val="2"/>
      </rPr>
      <t>מספר גופי התאורה שיוחלפו בפרויקט</t>
    </r>
  </si>
  <si>
    <r>
      <t xml:space="preserve">אסמכתאות מצורפות
</t>
    </r>
    <r>
      <rPr>
        <i/>
        <sz val="11"/>
        <rFont val="Segoe UI Semibold"/>
        <family val="2"/>
      </rPr>
      <t>נא לבחור את סוג האסמכתא המצורפת</t>
    </r>
  </si>
  <si>
    <r>
      <t xml:space="preserve"> </t>
    </r>
    <r>
      <rPr>
        <b/>
        <sz val="11"/>
        <rFont val="Segoe UI Semibold"/>
        <family val="2"/>
      </rPr>
      <t>הערכת הפסדים בתאורה</t>
    </r>
    <r>
      <rPr>
        <sz val="11"/>
        <rFont val="Segoe UI Semibold"/>
        <family val="2"/>
      </rPr>
      <t xml:space="preserve">
</t>
    </r>
  </si>
  <si>
    <r>
      <rPr>
        <b/>
        <u/>
        <sz val="11"/>
        <rFont val="Segoe UI Semibold"/>
        <family val="2"/>
      </rPr>
      <t>יש לשים לב</t>
    </r>
    <r>
      <rPr>
        <sz val="11"/>
        <rFont val="Segoe UI Semibold"/>
        <family val="2"/>
      </rPr>
      <t xml:space="preserve"> - מתן המענק תלוי בהצגת דוחות  שנתיים  על ביצוע הפרוייקט והחיסכן שהושג ולכן יש צורך בתכנית ניטור ברורה ומפורטת</t>
    </r>
  </si>
  <si>
    <r>
      <t xml:space="preserve">א. </t>
    </r>
    <r>
      <rPr>
        <b/>
        <sz val="11"/>
        <rFont val="Segoe UI Semibold"/>
        <family val="2"/>
      </rPr>
      <t>מספר היחידות שהוחלפו</t>
    </r>
    <r>
      <rPr>
        <sz val="11"/>
        <rFont val="Segoe UI Semibold"/>
        <family val="2"/>
      </rPr>
      <t>: על היזם להוכיח כי מספר היחידות שהוחלפו בפועל תואם את מספר היחידות המתוכנן כפי שהוא מופיע בטופס זה.</t>
    </r>
  </si>
  <si>
    <r>
      <t xml:space="preserve">ב. </t>
    </r>
    <r>
      <rPr>
        <b/>
        <sz val="11"/>
        <rFont val="Segoe UI Semibold"/>
        <family val="2"/>
      </rPr>
      <t>סוג ותכונות היחידות שהוחלפו</t>
    </r>
    <r>
      <rPr>
        <sz val="11"/>
        <rFont val="Segoe UI Semibold"/>
        <family val="2"/>
      </rPr>
      <t xml:space="preserve">: </t>
    </r>
  </si>
  <si>
    <r>
      <t xml:space="preserve">ג. </t>
    </r>
    <r>
      <rPr>
        <b/>
        <sz val="11"/>
        <rFont val="Segoe UI Semibold"/>
        <family val="2"/>
      </rPr>
      <t>תפעול ותחזוקה</t>
    </r>
    <r>
      <rPr>
        <sz val="11"/>
        <rFont val="Segoe UI Semibold"/>
        <family val="2"/>
      </rPr>
      <t>: היזם לא יחליף נורה או גוף תאורה חדש שהתקלקל בנורה או גוף תאורה מהסוג הישן, אלא רק בכזה מטכנולוגית הפרויקט.</t>
    </r>
  </si>
  <si>
    <r>
      <t>ל</t>
    </r>
    <r>
      <rPr>
        <i/>
        <u/>
        <sz val="11"/>
        <rFont val="Segoe UI Semibold"/>
        <family val="2"/>
      </rPr>
      <t>הלן מוצגת דוגמא בלבד</t>
    </r>
    <r>
      <rPr>
        <i/>
        <sz val="11"/>
        <rFont val="Segoe UI Semibold"/>
        <family val="2"/>
      </rPr>
      <t>:
במהלך חיי הפרויקט ינוטרו הפרמטרים הבאים:
א. צריכת חשמל: לכל אתר, בכל קומה יותקנו מוני חשמל שימדדו את צריכת החשמל של מערכת התאורה בקומה. ביום הראשון בכל חודש יקראו המונים ותוצאות הקריאה ירשמו במסמך ייעודי לפי אתרים. רשומות אלו יוצלבו בתום כל שנה עם חשבוניות החשמל לשם בקרת איכות.
ב. מספר גופי התאורה: קבלות על רכישת גופי התאורה החדשים ישמרו. בנוסף ישמרו קבלות על רכישת גופי תאורה שיוחלפו במהלך הפרויקט בכדי להראות כי לא נעשה שימוש בגופי תאורה ישנים אלא רק בגופי תאורה יעילים מהדגם שהותקן בפרויקט.
להסבר מפורט למילוי תוכנית הניטור יש לפנות למסמך הקווים המנחים.</t>
    </r>
  </si>
  <si>
    <r>
      <t xml:space="preserve">דיווח לתקופות ניטור 1-3 לתאורה
</t>
    </r>
    <r>
      <rPr>
        <i/>
        <sz val="20"/>
        <rFont val="Segoe UI Semibold"/>
        <family val="2"/>
      </rPr>
      <t xml:space="preserve">לשימוש לאחר הטמעת הפרויקט בלבד
</t>
    </r>
    <r>
      <rPr>
        <b/>
        <u/>
        <sz val="20"/>
        <rFont val="Segoe UI Semibold"/>
        <family val="2"/>
      </rPr>
      <t xml:space="preserve">
</t>
    </r>
  </si>
  <si>
    <t>ענף התכנית</t>
  </si>
  <si>
    <t>ישוב</t>
  </si>
  <si>
    <t>מספר בית</t>
  </si>
  <si>
    <t>מיקוד</t>
  </si>
  <si>
    <t>ת.ד</t>
  </si>
  <si>
    <t>מיקוד ת.ד</t>
  </si>
  <si>
    <r>
      <t xml:space="preserve">תיאור הפרויקט
</t>
    </r>
    <r>
      <rPr>
        <i/>
        <u/>
        <sz val="11"/>
        <rFont val="Segoe UI Semibold"/>
        <family val="2"/>
      </rPr>
      <t xml:space="preserve">להלן מוצגת דוגמא בלבד: </t>
    </r>
    <r>
      <rPr>
        <i/>
        <sz val="11"/>
        <rFont val="Segoe UI Semibold"/>
        <family val="2"/>
      </rPr>
      <t xml:space="preserve">
בחברה עסקית ישנם 90 חדרים בשטח של 900 מ"ר. כיום מותקנים במשרדי החברה גופי תאורה פלוריסנט מסוג T8 2*36W בהספק נצרך כולל של 82W. במסגרת הפרויקט יותקנו:
א. 150 גופי תאורת לד מדגם א' של חברה A.
ב. 150 גופי תאורת לד מדגם ב' של חברה B.
בנוסף ליעילות בהפחתת הספק גוף התאורה, מספר גופי התאורה יופחת מ 5 גופים בממוצע במשרד ל 3-4 גופי תאורת לד.
ג. גלאי נוכחות (מתוצרת חברת c) שיכבו את תאורת החדרים שאינם בשימוש.</t>
    </r>
  </si>
  <si>
    <t>סה"כ שנות הפחתה</t>
  </si>
  <si>
    <t>1.3</t>
  </si>
  <si>
    <t>1.4</t>
  </si>
  <si>
    <t>שמות אנשי קשר - נציגים מוסמכים מטעם היזם</t>
  </si>
  <si>
    <t>עלות עבור ציוד + התקנה (בש"ח כולל מע"מ)</t>
  </si>
  <si>
    <t>נא לציין את סוג היזם</t>
  </si>
  <si>
    <t>סה"כ השקעה כולל מע"מ (ש"ח)</t>
  </si>
  <si>
    <t>נא לאשר כי היזם רשום במרשם חברות האסקו במשרד האנרגיה</t>
  </si>
  <si>
    <t>1.5</t>
  </si>
  <si>
    <t>1.5.1</t>
  </si>
  <si>
    <t>1.6</t>
  </si>
  <si>
    <t>סה"כ תמיכה מבוקשת כולל מע"מ (ש"ח)</t>
  </si>
  <si>
    <t xml:space="preserve">2.1.1 
</t>
  </si>
  <si>
    <r>
      <t xml:space="preserve">חשמל </t>
    </r>
    <r>
      <rPr>
        <sz val="11"/>
        <rFont val="Segoe UI Semibold"/>
        <family val="2"/>
      </rPr>
      <t>(קוט"ש)</t>
    </r>
  </si>
  <si>
    <r>
      <rPr>
        <b/>
        <i/>
        <sz val="11"/>
        <rFont val="Segoe UI Semibold"/>
        <family val="2"/>
      </rPr>
      <t>יש להזין מחיר ממוצע כולל מע"מ עבור מקור האנרגיה</t>
    </r>
    <r>
      <rPr>
        <i/>
        <sz val="11"/>
        <rFont val="Segoe UI Semibold"/>
        <family val="2"/>
      </rPr>
      <t>. אם לא ידוע מחיר מדויק, יעשה שימוש אוטומטי בערך ברירת מחדל.</t>
    </r>
  </si>
  <si>
    <r>
      <t xml:space="preserve">סה"כ הוצאה </t>
    </r>
    <r>
      <rPr>
        <sz val="11"/>
        <rFont val="Segoe UI Semibold"/>
        <family val="2"/>
      </rPr>
      <t>(₪)</t>
    </r>
  </si>
  <si>
    <r>
      <t xml:space="preserve">הוצאה על אנרגיה </t>
    </r>
    <r>
      <rPr>
        <sz val="11"/>
        <rFont val="Segoe UI Semibold"/>
        <family val="2"/>
      </rPr>
      <t>(₪)</t>
    </r>
  </si>
  <si>
    <r>
      <t xml:space="preserve">החזר השקעה </t>
    </r>
    <r>
      <rPr>
        <sz val="11"/>
        <rFont val="Segoe UI Semibold"/>
        <family val="2"/>
      </rPr>
      <t>(אחוזים/שנה)</t>
    </r>
  </si>
  <si>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</si>
  <si>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t>ש"ח / קוט"ש</t>
  </si>
  <si>
    <r>
      <t xml:space="preserve">חיסכון צפוי </t>
    </r>
    <r>
      <rPr>
        <sz val="11"/>
        <rFont val="Segoe UI Semibold"/>
        <family val="2"/>
      </rPr>
      <t>(ש"ח)</t>
    </r>
  </si>
  <si>
    <t>עמוד 5, חלק 3, טבלה 3.2: מיפוי ג"ת בבי"ס אורט פסגות</t>
  </si>
  <si>
    <r>
      <t xml:space="preserve">פירוט הנתונים באסמכתאות הרלוונטיות
</t>
    </r>
    <r>
      <rPr>
        <i/>
        <sz val="11"/>
        <rFont val="Segoe UI Semibold"/>
        <family val="2"/>
      </rPr>
      <t xml:space="preserve">נא ציין מפורט ככל הניתן את מיקום המידע המתקף לרכיב הרלוונטי, לרבות מספר העמוד באסמכתא, מספר הסעיף, מספר הטבלה וכדומה. </t>
    </r>
  </si>
  <si>
    <r>
      <t xml:space="preserve">אתר
</t>
    </r>
    <r>
      <rPr>
        <i/>
        <sz val="11"/>
        <rFont val="Segoe UI Semibold"/>
        <family val="2"/>
      </rPr>
      <t>יש להזין את שמות האתרים שהוזנו בגיליון 'פרטים כלליים, עלויות ותוצאות' סעיף 1.4</t>
    </r>
  </si>
  <si>
    <t>עמוד 2 בכתב הכמויות, סעיף 7 - ג"ת לד 60W PNP-3 LED</t>
  </si>
  <si>
    <t>הערות כלליות לחלק זה</t>
  </si>
  <si>
    <t>לא יחושב סה"כ השקעה ומענק ללא מילוי אנשי קשר בסעיף 0.8</t>
  </si>
  <si>
    <r>
      <t xml:space="preserve">מיקום הפרויקט באתר </t>
    </r>
    <r>
      <rPr>
        <b/>
        <i/>
        <sz val="11"/>
        <rFont val="Segoe UI Semibold"/>
        <family val="2"/>
      </rPr>
      <t>(לדוגמא: שם רחוב, קומה בבניין, מספר חדר וכדומה)</t>
    </r>
  </si>
  <si>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</si>
  <si>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r>
      <t xml:space="preserve">שעות פעילות בשנה
</t>
    </r>
    <r>
      <rPr>
        <i/>
        <sz val="11"/>
        <rFont val="Segoe UI Semibold"/>
        <family val="2"/>
      </rPr>
      <t>מספר שעות הפעילות השנתיות של גוף התאורה.
1. בהתאם להחלטת המשרד להגנ"ס, בפרויקטים בהם מוחלפת תאורת רחוב יש להזין 4200 שעות פעילות שנתיות (11.5 שעות פעילות ביממה).
2. בחישוב שעות הפעילות, יש להתחשב באמצעי חסכון ובקרה המותקנים על המערכת (לדוגמא גלאי נוכחות, טיימר).</t>
    </r>
  </si>
  <si>
    <r>
      <t xml:space="preserve">סוג בקר
</t>
    </r>
    <r>
      <rPr>
        <i/>
        <sz val="11"/>
        <rFont val="Segoe UI Semibold"/>
        <family val="2"/>
      </rPr>
      <t>יש לציין את סוג הבקר המותקן (אם מותקן)</t>
    </r>
  </si>
  <si>
    <r>
      <t xml:space="preserve">חיסכון הנובע משימוש בבקר - ערך ברירת מחדל </t>
    </r>
    <r>
      <rPr>
        <sz val="11"/>
        <rFont val="Segoe UI Semibold"/>
        <family val="2"/>
      </rPr>
      <t xml:space="preserve">
</t>
    </r>
    <r>
      <rPr>
        <i/>
        <sz val="11"/>
        <rFont val="Segoe UI Semibold"/>
        <family val="2"/>
      </rPr>
      <t>אחוז החיסכון בצריכת חשמל בהתאם לסוג הבקר המותקן בפרויקט - ערך ברירת מחדל</t>
    </r>
  </si>
  <si>
    <r>
      <t xml:space="preserve">חיסכון הנובע משימוש בבקר - ערך ספציפי לפרויקט
</t>
    </r>
    <r>
      <rPr>
        <i/>
        <sz val="11"/>
        <rFont val="Segoe UI Semibold"/>
        <family val="2"/>
      </rPr>
      <t>בעמודה זו</t>
    </r>
    <r>
      <rPr>
        <b/>
        <i/>
        <sz val="11"/>
        <rFont val="Segoe UI Semibold"/>
        <family val="2"/>
      </rPr>
      <t xml:space="preserve"> </t>
    </r>
    <r>
      <rPr>
        <i/>
        <sz val="11"/>
        <rFont val="Segoe UI Semibold"/>
        <family val="2"/>
      </rPr>
      <t>ניתן להזין ערך השונה מערך ברירת המחדל. ערך זה ישמש לחישוב במידה וסופקו האסמכתאות המתאימות</t>
    </r>
  </si>
  <si>
    <t>יש למלא את גיליון "פרטים כלליים, עלויות ותוצאות" ואת גיליון "תאורה" (הסבר ברשימת פרקים, למטה).</t>
  </si>
  <si>
    <t>לשם מילוי טופס זה מומלץ להיעזר במדריך למילוי בקשה המצוי באתר משרד האנרגיה</t>
  </si>
  <si>
    <t>לנוחיותכם, מוצגות להלן דוגמאות לאסמכתאות קבילות:</t>
  </si>
  <si>
    <r>
      <rPr>
        <i/>
        <sz val="12"/>
        <rFont val="Segoe UI Semibold"/>
        <family val="2"/>
      </rPr>
      <t>גיליון 'פרטים כלליים, עלויות ותוצאות':</t>
    </r>
    <r>
      <rPr>
        <sz val="12"/>
        <rFont val="Segoe UI Semibold"/>
        <family val="2"/>
      </rPr>
      <t xml:space="preserve"> גיליון המכיל נתונים כלליים של היזם והפרויקט, לרבות תיאור הפרויקט, עלויותיו ותוצאותיו.</t>
    </r>
  </si>
  <si>
    <t>תשתית החישובים בקובץ זה מבוססת על מתודולוגית החישובים של מנגנון התמיכות אשר פותחה על ידי המשרד להגנת הסביבה במסגרת הוראת מנכ"ל 4.41 - "מסלול סיוע להשקעות בפרויקטים להפחתת פליטות גזי חממה והתייעלות אנרגטית".</t>
  </si>
  <si>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 תאורה 
</t>
    </r>
    <r>
      <rPr>
        <b/>
        <sz val="12"/>
        <color theme="6" tint="-0.499984740745262"/>
        <rFont val="Segoe UI Semibold"/>
        <family val="2"/>
      </rPr>
      <t xml:space="preserve">גרסה 1 יולי 2021
</t>
    </r>
    <r>
      <rPr>
        <b/>
        <sz val="11"/>
        <color theme="6" tint="-0.499984740745262"/>
        <rFont val="Segoe UI Semibold"/>
        <family val="2"/>
      </rPr>
      <t xml:space="preserve">
</t>
    </r>
  </si>
  <si>
    <r>
      <t xml:space="preserve">קוט"ש נחסך להיקף סיוע מבוקש בשנה אחת ש"ח / KWh
</t>
    </r>
    <r>
      <rPr>
        <i/>
        <u/>
        <sz val="11"/>
        <rFont val="Segoe UI Semibold"/>
        <family val="2"/>
      </rPr>
      <t>להלן: "הניקוד הגולמי" כמופיע בתנאים למכרז זה</t>
    </r>
  </si>
  <si>
    <r>
      <t xml:space="preserve">על פי תנאיי המכרז תקופת ההחזר של הפרויקט (לפני שקלול המענק) </t>
    </r>
    <r>
      <rPr>
        <i/>
        <u/>
        <sz val="11"/>
        <rFont val="Segoe UI Semibold"/>
        <family val="2"/>
      </rPr>
      <t>לא תפחת מ-24 חודשים ולא תעלה על 12 שנים</t>
    </r>
  </si>
  <si>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</si>
  <si>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</si>
  <si>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t>היקף ההתייעלות של הפרויקט</t>
  </si>
  <si>
    <t xml:space="preserve">החישובים מבוססים על מתולוגיה מאושרת ממנגנון ה CDM באו"ם: </t>
  </si>
  <si>
    <t>IIC: Demand-side energy efficiency activities for specific technologies</t>
  </si>
  <si>
    <t>היקף התייעלות באנרגיה והפחתת פליטות גזי חממה</t>
  </si>
  <si>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r>
      <rPr>
        <sz val="11"/>
        <rFont val="Segoe UI Semibold"/>
        <family val="2"/>
      </rPr>
      <t xml:space="preserve">4. בהתאם להוראות המכרז, במסגרת עלות הפרויקט </t>
    </r>
    <r>
      <rPr>
        <u/>
        <sz val="11"/>
        <rFont val="Segoe UI Semibold"/>
        <family val="2"/>
      </rPr>
      <t>אין לכלול</t>
    </r>
    <r>
      <rPr>
        <sz val="11"/>
        <rFont val="Segoe UI Semibold"/>
        <family val="2"/>
      </rPr>
      <t>: 
- הוצאות מימון לחברות אסקו או לחברות המבצעות את הפרויקט מטעם המציע;
- הוצאות לתכנון הפרויקט והגשת ההצעה (אלו יוכרו במסגרת תקציב תכנון והגשת פרויקטים נפרד כמתואר במכרז).</t>
    </r>
  </si>
  <si>
    <t>פוטוצל</t>
  </si>
  <si>
    <t xml:space="preserve">קוט"ש נחסך מצטבר להיקף סיוע מבוקש
ש"ח / KWh </t>
  </si>
  <si>
    <t>ש"ח</t>
  </si>
  <si>
    <t xml:space="preserve">הנתונים המוזנים בגיליונות משמשים לחישוב ההתייעלות באנרגיה וההפחתה הצפויה בפליטות גזי חממה. </t>
  </si>
  <si>
    <r>
      <t xml:space="preserve">אחוז המענק המבוקש מסך ההשקעה 
</t>
    </r>
    <r>
      <rPr>
        <i/>
        <sz val="11"/>
        <rFont val="Segoe UI Semibold"/>
        <family val="2"/>
      </rPr>
      <t>(בין 1% ל- 35%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</si>
  <si>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r>
      <t xml:space="preserve">הספק גוף התאורה
</t>
    </r>
    <r>
      <rPr>
        <i/>
        <sz val="11"/>
        <rFont val="Segoe UI Semibold"/>
        <family val="2"/>
      </rPr>
      <t>ההספק (ביחידות וואט [W]) של גוף התאורה הנמצא בשימוש כעת ויוחלף כחלק מפעילויות הפרויקט.
 בחישוב הספק גוף התאורה, ניתן להזין תוספת הפסד כמפורט משמאל</t>
    </r>
  </si>
  <si>
    <r>
      <t xml:space="preserve">הספק גוף התאורה
</t>
    </r>
    <r>
      <rPr>
        <i/>
        <sz val="11"/>
        <rFont val="Segoe UI Semibold"/>
        <family val="2"/>
      </rPr>
      <t xml:space="preserve">ההספק (ביחידות וואט [W]) של גוף התאורה אשר יותקן במסגרת הפרויקט.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</si>
</sst>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0"/>
    <numFmt numFmtId="165" formatCode="[$-1010000]d/m/yy;@"/>
    <numFmt numFmtId="166" formatCode="0.0%"/>
    <numFmt numFmtId="167" formatCode="_ * #,##0_ ;_ * \-#,##0_ ;_ * &quot;-&quot;??_ ;_ @_ "/>
    <numFmt numFmtId="168" formatCode="#,##0.0"/>
    <numFmt numFmtId="169" formatCode="&quot;₪&quot;\ #,##0.00"/>
    <numFmt numFmtId="170" formatCode="&quot;₪&quot;\ #,##0"/>
    <numFmt numFmtId="171" formatCode="0.00000000000000"/>
    <numFmt numFmtId="172" formatCode="_ * #,##0.0_ ;_ * \-#,##0.0_ ;_ * &quot;-&quot;??_ ;_ @_ "/>
    <numFmt numFmtId="173" formatCode="_ * #,##0.000_ ;_ * \-#,##0.000_ ;_ * &quot;-&quot;??_ ;_ @_ "/>
    <numFmt numFmtId="174" formatCode="_ * #,##0.0000_ ;_ * \-#,##0.0000_ ;_ * &quot;-&quot;??_ ;_ @_ "/>
  </numFmts>
  <fonts count="62">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b/>
      <sz val="11"/>
      <color rgb="FFFF0000"/>
      <name val="Arial"/>
      <family val="2"/>
      <scheme val="minor"/>
    </font>
    <font>
      <sz val="11"/>
      <color rgb="FFFF0000"/>
      <name val="Arial"/>
      <family val="2"/>
      <scheme val="minor"/>
    </font>
    <font>
      <sz val="8"/>
      <name val="Arial"/>
      <family val="2"/>
      <charset val="177"/>
      <scheme val="minor"/>
    </font>
    <font>
      <b/>
      <sz val="11"/>
      <name val="Segoe UI Semibold"/>
      <family val="2"/>
    </font>
    <font>
      <sz val="11"/>
      <name val="Segoe UI Semibold"/>
      <family val="2"/>
    </font>
    <font>
      <b/>
      <sz val="12"/>
      <name val="Segoe UI Semibold"/>
      <family val="2"/>
    </font>
    <font>
      <i/>
      <u/>
      <sz val="11"/>
      <name val="Segoe UI Semibold"/>
      <family val="2"/>
    </font>
    <font>
      <i/>
      <sz val="11"/>
      <name val="Segoe UI Semibold"/>
      <family val="2"/>
    </font>
    <font>
      <sz val="14"/>
      <name val="Segoe UI Semibold"/>
      <family val="2"/>
    </font>
    <font>
      <sz val="11"/>
      <color rgb="FFFFFF00"/>
      <name val="Segoe UI Semibold"/>
      <family val="2"/>
    </font>
    <font>
      <sz val="12"/>
      <name val="Segoe UI Semibold"/>
      <family val="2"/>
    </font>
    <font>
      <b/>
      <sz val="11"/>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b/>
      <sz val="22"/>
      <color theme="6" tint="-0.499984740745262"/>
      <name val="Segoe UI Semibold"/>
      <family val="2"/>
    </font>
    <font>
      <b/>
      <u/>
      <sz val="12"/>
      <name val="Segoe UI Semibold"/>
      <family val="2"/>
    </font>
    <font>
      <i/>
      <u/>
      <sz val="12"/>
      <name val="Segoe UI Semibold"/>
      <family val="2"/>
    </font>
    <font>
      <b/>
      <i/>
      <u/>
      <sz val="12"/>
      <name val="Segoe UI Semibold"/>
      <family val="2"/>
    </font>
    <font>
      <i/>
      <sz val="12"/>
      <name val="Segoe UI Semibold"/>
      <family val="2"/>
    </font>
    <font>
      <b/>
      <sz val="14"/>
      <name val="Segoe UI Semibold"/>
      <family val="2"/>
    </font>
    <font>
      <b/>
      <u/>
      <sz val="11"/>
      <name val="Segoe UI Semibold"/>
      <family val="2"/>
    </font>
    <font>
      <b/>
      <u/>
      <sz val="14"/>
      <name val="Segoe UI Semibold"/>
      <family val="2"/>
    </font>
    <font>
      <i/>
      <sz val="11"/>
      <color rgb="FFFF0000"/>
      <name val="Segoe UI Semibold"/>
      <family val="2"/>
    </font>
    <font>
      <u/>
      <sz val="8.8000000000000007"/>
      <color theme="10"/>
      <name val="Segoe UI Semibold"/>
      <family val="2"/>
    </font>
    <font>
      <i/>
      <sz val="10"/>
      <name val="Segoe UI Semibold"/>
      <family val="2"/>
    </font>
    <font>
      <b/>
      <sz val="11"/>
      <color rgb="FFFF0000"/>
      <name val="Segoe UI Semibold"/>
      <family val="2"/>
    </font>
    <font>
      <b/>
      <i/>
      <sz val="11"/>
      <name val="Segoe UI Semibold"/>
      <family val="2"/>
    </font>
    <font>
      <b/>
      <u/>
      <sz val="16"/>
      <color theme="6" tint="-0.499984740745262"/>
      <name val="Segoe UI Semibold"/>
      <family val="2"/>
    </font>
    <font>
      <u/>
      <sz val="11"/>
      <name val="Segoe UI Semibold"/>
      <family val="2"/>
    </font>
    <font>
      <b/>
      <u/>
      <sz val="20"/>
      <name val="Segoe UI Semibold"/>
      <family val="2"/>
    </font>
    <font>
      <i/>
      <sz val="20"/>
      <name val="Segoe UI Semibold"/>
      <family val="2"/>
    </font>
    <font>
      <i/>
      <sz val="14"/>
      <name val="Segoe UI Semibold"/>
      <family val="2"/>
    </font>
    <font>
      <sz val="11"/>
      <color theme="1"/>
      <name val="Segoe UI Semibold"/>
      <family val="2"/>
    </font>
    <font>
      <b/>
      <u/>
      <sz val="22"/>
      <name val="Segoe UI Semibold"/>
      <family val="2"/>
    </font>
    <font>
      <sz val="14"/>
      <color theme="6" tint="-0.499984740745262"/>
      <name val="Segoe UI Semibold"/>
      <family val="2"/>
    </font>
    <font>
      <sz val="11"/>
      <color theme="6" tint="-0.499984740745262"/>
      <name val="Segoe UI Semibold"/>
      <family val="2"/>
    </font>
    <font>
      <u/>
      <sz val="16"/>
      <color theme="6" tint="-0.499984740745262"/>
      <name val="Segoe UI Semibold"/>
      <family val="2"/>
    </font>
    <font>
      <sz val="10"/>
      <name val="Segoe UI Semibold"/>
      <family val="2"/>
    </font>
    <font>
      <u/>
      <sz val="11"/>
      <color theme="10"/>
      <name val="Arial"/>
      <family val="2"/>
      <charset val="177"/>
    </font>
  </fonts>
  <fills count="1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6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top/>
      <bottom/>
      <diagonal/>
    </border>
    <border>
      <left style="thin">
        <color theme="1" tint="0.249977111117893"/>
      </left>
      <right style="thin">
        <color theme="1" tint="0.249977111117893"/>
      </right>
      <top/>
      <bottom/>
      <diagonal/>
    </border>
    <border>
      <left/>
      <right style="thin">
        <color theme="1" tint="0.249977111117893"/>
      </right>
      <top style="thin">
        <color theme="1" tint="0.249977111117893"/>
      </top>
      <bottom style="thin">
        <color theme="1" tint="0.249977111117893"/>
      </bottom>
      <diagonal/>
    </border>
    <border>
      <left style="medium">
        <color theme="1" tint="0.249977111117893"/>
      </left>
      <right/>
      <top style="medium">
        <color theme="1" tint="0.249977111117893"/>
      </top>
      <bottom/>
      <diagonal/>
    </border>
    <border>
      <left/>
      <right/>
      <top style="medium">
        <color theme="1" tint="0.249977111117893"/>
      </top>
      <bottom/>
      <diagonal/>
    </border>
    <border>
      <left/>
      <right style="medium">
        <color theme="1" tint="0.249977111117893"/>
      </right>
      <top style="medium">
        <color theme="1" tint="0.249977111117893"/>
      </top>
      <bottom/>
      <diagonal/>
    </border>
    <border>
      <left style="medium">
        <color theme="1" tint="0.249977111117893"/>
      </left>
      <right/>
      <top/>
      <bottom/>
      <diagonal/>
    </border>
    <border>
      <left/>
      <right style="medium">
        <color theme="1" tint="0.249977111117893"/>
      </right>
      <top/>
      <bottom/>
      <diagonal/>
    </border>
    <border>
      <left style="medium">
        <color theme="1" tint="0.249977111117893"/>
      </left>
      <right/>
      <top/>
      <bottom style="medium">
        <color theme="1" tint="0.249977111117893"/>
      </bottom>
      <diagonal/>
    </border>
    <border>
      <left/>
      <right/>
      <top/>
      <bottom style="medium">
        <color theme="1" tint="0.249977111117893"/>
      </bottom>
      <diagonal/>
    </border>
    <border>
      <left/>
      <right style="medium">
        <color theme="1" tint="0.249977111117893"/>
      </right>
      <top/>
      <bottom style="medium">
        <color theme="1" tint="0.249977111117893"/>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style="thin">
        <color theme="1" tint="0.14999847407452621"/>
      </left>
      <right style="thin">
        <color theme="1" tint="0.14999847407452621"/>
      </right>
      <top/>
      <bottom style="thin">
        <color theme="1" tint="0.14999847407452621"/>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5" fontId="3" fillId="0" borderId="0"/>
    <xf numFmtId="165" fontId="2" fillId="0" borderId="0" applyNumberFormat="0" applyFill="0" applyBorder="0" applyAlignment="0" applyProtection="0">
      <alignment vertical="top"/>
      <protection locked="0"/>
    </xf>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cellStyleXfs>
  <cellXfs count="773">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6" fillId="3" borderId="0" xfId="0" applyNumberFormat="1" applyFont="1" applyFill="1" applyAlignment="1" applyProtection="1">
      <alignment vertical="center"/>
    </xf>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0" borderId="0" xfId="0" applyFont="1" applyAlignment="1" applyProtection="1">
      <alignmen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5" fillId="3" borderId="0" xfId="0" applyFont="1" applyFill="1" applyAlignment="1" applyProtection="1">
      <alignment horizontal="right" readingOrder="2"/>
    </xf>
    <xf numFmtId="0" fontId="5" fillId="3" borderId="0" xfId="0" applyFont="1" applyFill="1" applyBorder="1" applyAlignment="1" applyProtection="1">
      <alignment vertical="top"/>
    </xf>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8"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5"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5" fontId="18" fillId="12"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5"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2"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12" borderId="0" xfId="8" applyNumberFormat="1" applyFont="1" applyFill="1" applyAlignment="1" applyProtection="1">
      <alignment vertical="top"/>
    </xf>
    <xf numFmtId="0" fontId="11" fillId="12" borderId="0" xfId="8" applyNumberFormat="1" applyFont="1" applyFill="1" applyAlignment="1" applyProtection="1">
      <alignment vertical="top"/>
    </xf>
    <xf numFmtId="0" fontId="1" fillId="12" borderId="0" xfId="8" applyNumberFormat="1" applyFont="1" applyFill="1" applyBorder="1" applyAlignment="1" applyProtection="1">
      <alignment vertical="top"/>
    </xf>
    <xf numFmtId="165" fontId="1" fillId="12" borderId="0" xfId="8" applyFont="1" applyFill="1" applyProtection="1"/>
    <xf numFmtId="0" fontId="1" fillId="12" borderId="0" xfId="0" applyFont="1" applyFill="1" applyAlignment="1" applyProtection="1">
      <alignment vertical="top"/>
    </xf>
    <xf numFmtId="165"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5"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1" fillId="0" borderId="10" xfId="0" applyFont="1" applyFill="1" applyBorder="1" applyAlignment="1" applyProtection="1">
      <alignment vertical="top"/>
    </xf>
    <xf numFmtId="0" fontId="1" fillId="11"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8"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5" fontId="18"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5"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4"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8" fontId="1" fillId="5" borderId="13" xfId="18" applyNumberFormat="1" applyFont="1" applyFill="1" applyBorder="1" applyAlignment="1" applyProtection="1">
      <alignment horizontal="center" vertical="center" wrapText="1"/>
    </xf>
    <xf numFmtId="0" fontId="1" fillId="9" borderId="23"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8"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12" borderId="0" xfId="8" applyNumberFormat="1" applyFont="1" applyFill="1" applyAlignment="1" applyProtection="1">
      <alignment horizontal="right"/>
    </xf>
    <xf numFmtId="0" fontId="5" fillId="3" borderId="22" xfId="18" applyNumberFormat="1" applyFont="1" applyFill="1" applyBorder="1" applyAlignment="1" applyProtection="1">
      <alignment vertical="top"/>
    </xf>
    <xf numFmtId="0" fontId="5" fillId="0" borderId="0" xfId="0" applyFont="1" applyFill="1" applyAlignment="1" applyProtection="1">
      <alignment wrapText="1"/>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5" fontId="21" fillId="12"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3" fontId="5" fillId="3" borderId="4" xfId="0" applyNumberFormat="1" applyFont="1" applyFill="1" applyBorder="1" applyAlignment="1" applyProtection="1">
      <alignment horizontal="right" vertical="top" wrapText="1"/>
    </xf>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7"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9" fontId="1" fillId="11"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71" fontId="1" fillId="3" borderId="0" xfId="0" applyNumberFormat="1" applyFont="1" applyFill="1" applyProtection="1"/>
    <xf numFmtId="10" fontId="1" fillId="5" borderId="33" xfId="17" applyNumberFormat="1" applyFont="1" applyFill="1" applyBorder="1" applyAlignment="1" applyProtection="1">
      <alignment horizontal="center" vertical="center" wrapText="1"/>
    </xf>
    <xf numFmtId="166" fontId="1" fillId="5" borderId="8" xfId="17" applyNumberFormat="1" applyFont="1" applyFill="1" applyBorder="1" applyAlignment="1" applyProtection="1">
      <alignment horizontal="center" vertical="center" wrapText="1"/>
    </xf>
    <xf numFmtId="169" fontId="1" fillId="5" borderId="8" xfId="0" applyNumberFormat="1" applyFont="1" applyFill="1" applyBorder="1" applyAlignment="1" applyProtection="1">
      <alignment horizontal="center" vertical="center" wrapText="1"/>
    </xf>
    <xf numFmtId="0" fontId="20" fillId="12" borderId="0" xfId="8" applyNumberFormat="1" applyFont="1" applyFill="1" applyAlignment="1" applyProtection="1">
      <alignment horizontal="right"/>
    </xf>
    <xf numFmtId="0" fontId="20" fillId="3" borderId="0" xfId="8" applyNumberFormat="1" applyFont="1" applyFill="1" applyAlignment="1" applyProtection="1">
      <alignment horizontal="right" vertical="top"/>
    </xf>
    <xf numFmtId="168" fontId="1" fillId="5" borderId="25"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0" fontId="1" fillId="0" borderId="0" xfId="0" applyFont="1" applyFill="1" applyBorder="1" applyAlignment="1" applyProtection="1"/>
    <xf numFmtId="0" fontId="1" fillId="0" borderId="0" xfId="0" applyFont="1" applyFill="1" applyBorder="1" applyAlignment="1" applyProtection="1">
      <alignment vertical="top" wrapText="1"/>
    </xf>
    <xf numFmtId="0" fontId="1" fillId="10" borderId="12" xfId="0" applyFont="1" applyFill="1" applyBorder="1" applyProtection="1"/>
    <xf numFmtId="0" fontId="1" fillId="10" borderId="12" xfId="0" applyNumberFormat="1" applyFont="1" applyFill="1" applyBorder="1" applyProtection="1"/>
    <xf numFmtId="0" fontId="5" fillId="10" borderId="12" xfId="0" applyFont="1" applyFill="1" applyBorder="1" applyProtection="1"/>
    <xf numFmtId="0" fontId="5" fillId="6" borderId="0" xfId="0" applyFont="1" applyFill="1" applyBorder="1" applyAlignment="1" applyProtection="1"/>
    <xf numFmtId="1" fontId="1" fillId="0" borderId="0" xfId="0" applyNumberFormat="1" applyFont="1" applyFill="1" applyProtection="1"/>
    <xf numFmtId="3" fontId="1" fillId="0" borderId="0" xfId="0" applyNumberFormat="1" applyFont="1" applyFill="1" applyProtection="1"/>
    <xf numFmtId="0" fontId="5" fillId="8" borderId="0" xfId="0" applyFont="1" applyFill="1" applyBorder="1" applyAlignment="1" applyProtection="1"/>
    <xf numFmtId="0" fontId="1" fillId="0" borderId="1" xfId="0" applyFont="1" applyFill="1" applyBorder="1" applyAlignment="1" applyProtection="1">
      <alignment vertical="top" wrapText="1"/>
    </xf>
    <xf numFmtId="0" fontId="1" fillId="0" borderId="1" xfId="0" applyFont="1" applyFill="1" applyBorder="1" applyAlignment="1" applyProtection="1">
      <alignment wrapText="1"/>
    </xf>
    <xf numFmtId="0" fontId="1" fillId="0" borderId="0" xfId="0" applyFont="1" applyFill="1" applyBorder="1" applyAlignment="1" applyProtection="1">
      <alignment horizontal="left" vertical="top" wrapText="1"/>
    </xf>
    <xf numFmtId="9" fontId="1" fillId="0" borderId="0" xfId="17" applyFont="1" applyFill="1" applyProtection="1"/>
    <xf numFmtId="0" fontId="1" fillId="0" borderId="0" xfId="0" applyFont="1" applyFill="1" applyBorder="1" applyProtection="1"/>
    <xf numFmtId="0" fontId="1" fillId="0" borderId="4" xfId="0" applyFont="1" applyFill="1" applyBorder="1" applyProtection="1"/>
    <xf numFmtId="9" fontId="1" fillId="0" borderId="4" xfId="17" applyFont="1" applyFill="1" applyBorder="1" applyProtection="1"/>
    <xf numFmtId="164" fontId="1" fillId="0" borderId="0" xfId="0" applyNumberFormat="1" applyFont="1" applyFill="1" applyProtection="1"/>
    <xf numFmtId="0" fontId="1" fillId="3" borderId="4" xfId="0" applyFont="1" applyFill="1" applyBorder="1" applyAlignment="1" applyProtection="1">
      <alignment vertical="center" wrapText="1"/>
    </xf>
    <xf numFmtId="0" fontId="1" fillId="3" borderId="4" xfId="0" applyFont="1" applyFill="1" applyBorder="1" applyAlignment="1" applyProtection="1">
      <alignment vertical="top" wrapText="1"/>
    </xf>
    <xf numFmtId="167" fontId="1" fillId="0" borderId="4" xfId="2" applyNumberFormat="1" applyFont="1" applyFill="1" applyBorder="1" applyProtection="1"/>
    <xf numFmtId="0" fontId="1" fillId="0" borderId="4" xfId="0" applyFont="1" applyBorder="1" applyAlignment="1" applyProtection="1">
      <alignment vertical="center" wrapText="1"/>
    </xf>
    <xf numFmtId="1" fontId="1" fillId="0" borderId="4" xfId="0" applyNumberFormat="1" applyFont="1" applyFill="1" applyBorder="1" applyProtection="1"/>
    <xf numFmtId="0" fontId="1" fillId="3" borderId="4" xfId="0" applyFont="1" applyFill="1" applyBorder="1" applyAlignment="1" applyProtection="1">
      <alignment vertical="center"/>
    </xf>
    <xf numFmtId="164" fontId="1" fillId="3" borderId="4" xfId="0" applyNumberFormat="1" applyFont="1" applyFill="1" applyBorder="1" applyProtection="1"/>
    <xf numFmtId="167" fontId="1" fillId="3" borderId="4" xfId="2" applyNumberFormat="1" applyFont="1" applyFill="1" applyBorder="1" applyProtection="1"/>
    <xf numFmtId="167" fontId="1" fillId="0" borderId="0" xfId="2" applyNumberFormat="1" applyFont="1" applyFill="1" applyProtection="1"/>
    <xf numFmtId="9" fontId="1" fillId="0" borderId="0" xfId="0" applyNumberFormat="1" applyFont="1" applyFill="1" applyProtection="1"/>
    <xf numFmtId="167" fontId="1" fillId="0" borderId="0" xfId="0" applyNumberFormat="1" applyFont="1" applyFill="1" applyProtection="1"/>
    <xf numFmtId="0" fontId="5" fillId="14" borderId="0" xfId="0" applyFont="1" applyFill="1" applyProtection="1"/>
    <xf numFmtId="0" fontId="5" fillId="13" borderId="0" xfId="0" applyFont="1" applyFill="1" applyBorder="1" applyAlignment="1" applyProtection="1">
      <alignment horizontal="right"/>
    </xf>
    <xf numFmtId="3" fontId="1" fillId="3" borderId="4" xfId="0" applyNumberFormat="1" applyFont="1" applyFill="1" applyBorder="1" applyAlignment="1" applyProtection="1">
      <alignment horizontal="right" vertical="top" wrapText="1"/>
    </xf>
    <xf numFmtId="0" fontId="1" fillId="0" borderId="0" xfId="0" applyFont="1"/>
    <xf numFmtId="0" fontId="19"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3" fillId="0" borderId="0" xfId="0" applyFont="1" applyFill="1" applyProtection="1"/>
    <xf numFmtId="0" fontId="22" fillId="0" borderId="0" xfId="0" applyFont="1" applyFill="1" applyBorder="1" applyAlignment="1" applyProtection="1"/>
    <xf numFmtId="0" fontId="23" fillId="0" borderId="0" xfId="0" applyFont="1" applyFill="1" applyAlignment="1" applyProtection="1">
      <alignment wrapText="1"/>
    </xf>
    <xf numFmtId="0" fontId="0" fillId="0" borderId="0" xfId="0"/>
    <xf numFmtId="0" fontId="5" fillId="0" borderId="4" xfId="0" applyFont="1" applyFill="1" applyBorder="1" applyProtection="1"/>
    <xf numFmtId="0" fontId="5" fillId="0" borderId="0" xfId="0" applyFont="1" applyFill="1" applyProtection="1"/>
    <xf numFmtId="0" fontId="5" fillId="0" borderId="0" xfId="0" applyFont="1" applyFill="1" applyBorder="1" applyAlignment="1" applyProtection="1"/>
    <xf numFmtId="49" fontId="1" fillId="0" borderId="4" xfId="17" applyNumberFormat="1" applyFont="1" applyFill="1" applyBorder="1" applyProtection="1"/>
    <xf numFmtId="0" fontId="5" fillId="0" borderId="4" xfId="0" applyFont="1" applyFill="1" applyBorder="1" applyAlignment="1" applyProtection="1">
      <alignment vertical="top" wrapText="1"/>
    </xf>
    <xf numFmtId="167" fontId="1" fillId="0" borderId="4" xfId="0" applyNumberFormat="1" applyFont="1" applyFill="1" applyBorder="1" applyProtection="1"/>
    <xf numFmtId="0" fontId="1" fillId="0" borderId="0" xfId="0" applyFont="1" applyFill="1" applyProtection="1"/>
    <xf numFmtId="166" fontId="1" fillId="0" borderId="4" xfId="17" applyNumberFormat="1" applyFont="1" applyFill="1" applyBorder="1" applyProtection="1"/>
    <xf numFmtId="166" fontId="1" fillId="0" borderId="0" xfId="17" applyNumberFormat="1" applyFont="1" applyFill="1" applyProtection="1"/>
    <xf numFmtId="0" fontId="2" fillId="0" borderId="0" xfId="1" applyNumberFormat="1" applyFill="1" applyAlignment="1" applyProtection="1"/>
    <xf numFmtId="43" fontId="1" fillId="0" borderId="4" xfId="2" applyFont="1" applyFill="1" applyBorder="1" applyProtection="1"/>
    <xf numFmtId="0" fontId="16" fillId="10" borderId="12" xfId="0" applyFont="1" applyFill="1" applyBorder="1" applyAlignment="1" applyProtection="1">
      <alignment horizontal="center"/>
    </xf>
    <xf numFmtId="0" fontId="5" fillId="0" borderId="0" xfId="0" applyFont="1"/>
    <xf numFmtId="0" fontId="22" fillId="0" borderId="0" xfId="0" applyFont="1"/>
    <xf numFmtId="0" fontId="23" fillId="0" borderId="0" xfId="0" applyFont="1"/>
    <xf numFmtId="0" fontId="5" fillId="0" borderId="4" xfId="0" applyFont="1" applyBorder="1"/>
    <xf numFmtId="0" fontId="1" fillId="0" borderId="4" xfId="0" applyFont="1" applyBorder="1"/>
    <xf numFmtId="0" fontId="1" fillId="0" borderId="4" xfId="0" applyFont="1" applyBorder="1" applyAlignment="1">
      <alignment wrapText="1"/>
    </xf>
    <xf numFmtId="0" fontId="1" fillId="0" borderId="0" xfId="0" applyFont="1" applyAlignment="1">
      <alignment horizontal="right" readingOrder="2"/>
    </xf>
    <xf numFmtId="0" fontId="1" fillId="0" borderId="0" xfId="0" applyFont="1" applyAlignment="1">
      <alignment readingOrder="2"/>
    </xf>
    <xf numFmtId="0" fontId="11" fillId="0" borderId="0" xfId="0" applyFont="1" applyAlignment="1">
      <alignment vertical="top"/>
    </xf>
    <xf numFmtId="0" fontId="1" fillId="0" borderId="0" xfId="0" applyFont="1" applyAlignment="1">
      <alignment vertical="top" wrapText="1"/>
    </xf>
    <xf numFmtId="0" fontId="1" fillId="0" borderId="0" xfId="0" applyFont="1" applyAlignment="1">
      <alignment vertical="top"/>
    </xf>
    <xf numFmtId="0" fontId="5" fillId="0" borderId="0" xfId="3" applyNumberFormat="1" applyFont="1"/>
    <xf numFmtId="0" fontId="5" fillId="0" borderId="0" xfId="6" applyNumberFormat="1" applyFont="1"/>
    <xf numFmtId="0" fontId="5" fillId="0" borderId="0" xfId="7" applyNumberFormat="1" applyFont="1"/>
    <xf numFmtId="0" fontId="1" fillId="0" borderId="0" xfId="0" applyFont="1" applyAlignment="1">
      <alignment horizontal="right"/>
    </xf>
    <xf numFmtId="0" fontId="1" fillId="0" borderId="0" xfId="3" applyNumberFormat="1" applyFont="1"/>
    <xf numFmtId="0" fontId="1" fillId="0" borderId="0" xfId="6" applyNumberFormat="1" applyFont="1" applyAlignment="1">
      <alignment vertical="top"/>
    </xf>
    <xf numFmtId="0" fontId="1" fillId="0" borderId="0" xfId="6" applyNumberFormat="1" applyFont="1"/>
    <xf numFmtId="0" fontId="1" fillId="0" borderId="0" xfId="7" applyNumberFormat="1" applyFont="1"/>
    <xf numFmtId="0" fontId="5" fillId="0" borderId="0" xfId="0" applyFont="1" applyAlignment="1">
      <alignment vertical="top"/>
    </xf>
    <xf numFmtId="0" fontId="5" fillId="0" borderId="0" xfId="0" applyFont="1" applyAlignment="1">
      <alignment vertical="top" wrapText="1"/>
    </xf>
    <xf numFmtId="0" fontId="23" fillId="0" borderId="0" xfId="0" applyFont="1" applyAlignment="1">
      <alignment vertical="top"/>
    </xf>
    <xf numFmtId="0" fontId="23" fillId="0" borderId="0" xfId="0" applyFont="1" applyAlignment="1">
      <alignment horizontal="right" vertical="top" readingOrder="2"/>
    </xf>
    <xf numFmtId="0" fontId="11" fillId="0" borderId="0" xfId="0" applyFont="1"/>
    <xf numFmtId="0" fontId="1" fillId="0" borderId="0" xfId="0" applyFont="1" applyAlignment="1">
      <alignment wrapText="1"/>
    </xf>
    <xf numFmtId="0" fontId="25" fillId="3" borderId="0" xfId="0" applyNumberFormat="1" applyFont="1" applyFill="1" applyBorder="1" applyAlignment="1" applyProtection="1">
      <alignment vertical="top"/>
    </xf>
    <xf numFmtId="0" fontId="26" fillId="3" borderId="0" xfId="0" applyFont="1" applyFill="1" applyAlignment="1" applyProtection="1">
      <alignment vertical="top"/>
    </xf>
    <xf numFmtId="0" fontId="26" fillId="3" borderId="0" xfId="0" applyNumberFormat="1" applyFont="1" applyFill="1" applyBorder="1" applyAlignment="1" applyProtection="1">
      <alignment vertical="top"/>
    </xf>
    <xf numFmtId="0" fontId="26" fillId="3" borderId="0" xfId="0" applyNumberFormat="1" applyFont="1" applyFill="1" applyAlignment="1" applyProtection="1">
      <alignment vertical="top"/>
    </xf>
    <xf numFmtId="0" fontId="26" fillId="0" borderId="0" xfId="0" applyNumberFormat="1" applyFont="1" applyAlignment="1" applyProtection="1">
      <alignment vertical="top"/>
    </xf>
    <xf numFmtId="0" fontId="26" fillId="0" borderId="0" xfId="0" applyFont="1" applyFill="1" applyBorder="1" applyProtection="1"/>
    <xf numFmtId="0" fontId="30" fillId="3" borderId="0" xfId="0" applyFont="1" applyFill="1" applyBorder="1" applyAlignment="1" applyProtection="1">
      <alignment vertical="top"/>
    </xf>
    <xf numFmtId="0" fontId="30" fillId="3" borderId="0" xfId="0" applyFont="1" applyFill="1" applyBorder="1" applyAlignment="1" applyProtection="1">
      <alignment horizontal="right" vertical="top"/>
    </xf>
    <xf numFmtId="0" fontId="26" fillId="3" borderId="0" xfId="0" applyFont="1" applyFill="1" applyBorder="1" applyAlignment="1" applyProtection="1">
      <alignment vertical="top"/>
    </xf>
    <xf numFmtId="0" fontId="26" fillId="3" borderId="0" xfId="0" applyFont="1" applyFill="1" applyBorder="1" applyAlignment="1" applyProtection="1">
      <alignment horizontal="right" vertical="top"/>
    </xf>
    <xf numFmtId="0" fontId="26" fillId="4" borderId="0" xfId="0" applyNumberFormat="1" applyFont="1" applyFill="1" applyBorder="1" applyAlignment="1" applyProtection="1">
      <alignment vertical="top"/>
    </xf>
    <xf numFmtId="0" fontId="26" fillId="3" borderId="0" xfId="0" applyNumberFormat="1" applyFont="1" applyFill="1" applyBorder="1" applyAlignment="1" applyProtection="1">
      <alignment horizontal="right" vertical="top" wrapText="1"/>
    </xf>
    <xf numFmtId="0" fontId="26" fillId="5" borderId="0" xfId="0" applyNumberFormat="1" applyFont="1" applyFill="1" applyBorder="1" applyAlignment="1" applyProtection="1">
      <alignment vertical="top"/>
    </xf>
    <xf numFmtId="0" fontId="31" fillId="3" borderId="0" xfId="0" applyNumberFormat="1" applyFont="1" applyFill="1" applyBorder="1" applyAlignment="1" applyProtection="1">
      <alignment vertical="top"/>
    </xf>
    <xf numFmtId="0" fontId="31" fillId="7" borderId="0" xfId="0" applyNumberFormat="1" applyFont="1" applyFill="1" applyBorder="1" applyAlignment="1" applyProtection="1">
      <alignment vertical="top"/>
    </xf>
    <xf numFmtId="3" fontId="25" fillId="3" borderId="0" xfId="0" applyNumberFormat="1" applyFont="1" applyFill="1" applyBorder="1" applyAlignment="1" applyProtection="1">
      <alignment vertical="top"/>
    </xf>
    <xf numFmtId="3" fontId="25" fillId="3" borderId="0" xfId="0" applyNumberFormat="1" applyFont="1" applyFill="1" applyBorder="1" applyAlignment="1" applyProtection="1">
      <alignment horizontal="right" vertical="top" wrapText="1"/>
    </xf>
    <xf numFmtId="3" fontId="26" fillId="3" borderId="0" xfId="0" applyNumberFormat="1" applyFont="1" applyFill="1" applyBorder="1" applyAlignment="1" applyProtection="1">
      <alignment vertical="top"/>
    </xf>
    <xf numFmtId="0" fontId="26" fillId="3" borderId="0" xfId="0" applyFont="1" applyFill="1" applyAlignment="1">
      <alignment horizontal="right" vertical="top"/>
    </xf>
    <xf numFmtId="3" fontId="26" fillId="3" borderId="0" xfId="0" applyNumberFormat="1" applyFont="1" applyFill="1" applyBorder="1" applyAlignment="1" applyProtection="1">
      <alignment horizontal="right" vertical="top" wrapText="1"/>
    </xf>
    <xf numFmtId="0" fontId="29" fillId="3" borderId="0" xfId="0" applyNumberFormat="1" applyFont="1" applyFill="1" applyBorder="1" applyAlignment="1" applyProtection="1">
      <alignment vertical="top" wrapText="1"/>
    </xf>
    <xf numFmtId="0" fontId="26" fillId="3" borderId="0" xfId="0" applyNumberFormat="1" applyFont="1" applyFill="1" applyBorder="1" applyAlignment="1" applyProtection="1">
      <alignment horizontal="center"/>
    </xf>
    <xf numFmtId="0" fontId="26" fillId="3" borderId="0" xfId="0" applyNumberFormat="1" applyFont="1" applyFill="1" applyBorder="1" applyAlignment="1" applyProtection="1">
      <alignment vertical="top" wrapText="1"/>
    </xf>
    <xf numFmtId="3" fontId="26" fillId="3" borderId="0" xfId="0" applyNumberFormat="1" applyFont="1" applyFill="1" applyBorder="1" applyAlignment="1" applyProtection="1">
      <alignment horizontal="center" vertical="top"/>
    </xf>
    <xf numFmtId="3" fontId="26" fillId="3" borderId="0" xfId="0" applyNumberFormat="1" applyFont="1" applyFill="1" applyBorder="1" applyAlignment="1" applyProtection="1">
      <alignment horizontal="right" vertical="top"/>
    </xf>
    <xf numFmtId="3" fontId="25" fillId="3" borderId="0" xfId="0" applyNumberFormat="1" applyFont="1" applyFill="1" applyBorder="1" applyAlignment="1" applyProtection="1">
      <alignment horizontal="right" vertical="top"/>
    </xf>
    <xf numFmtId="0" fontId="26" fillId="0" borderId="0" xfId="0" applyFont="1" applyAlignment="1" applyProtection="1">
      <alignment vertical="top"/>
    </xf>
    <xf numFmtId="0" fontId="26" fillId="0" borderId="0" xfId="0" applyFont="1" applyAlignment="1" applyProtection="1">
      <alignment horizontal="right" vertical="top"/>
    </xf>
    <xf numFmtId="0" fontId="32" fillId="3" borderId="0" xfId="0" applyNumberFormat="1" applyFont="1" applyFill="1" applyAlignment="1" applyProtection="1">
      <alignment vertical="center"/>
    </xf>
    <xf numFmtId="0" fontId="32" fillId="3" borderId="0" xfId="0" applyNumberFormat="1" applyFont="1" applyFill="1" applyBorder="1" applyAlignment="1" applyProtection="1">
      <alignment vertical="center"/>
    </xf>
    <xf numFmtId="0" fontId="26" fillId="3" borderId="0" xfId="0" applyNumberFormat="1" applyFont="1" applyFill="1" applyBorder="1" applyAlignment="1" applyProtection="1">
      <alignment vertical="center"/>
    </xf>
    <xf numFmtId="0" fontId="26" fillId="3" borderId="0" xfId="0" applyFont="1" applyFill="1" applyAlignment="1" applyProtection="1">
      <alignment vertical="center"/>
    </xf>
    <xf numFmtId="0" fontId="30" fillId="3" borderId="0" xfId="0" applyFont="1" applyFill="1" applyBorder="1" applyAlignment="1" applyProtection="1">
      <alignment vertical="center"/>
    </xf>
    <xf numFmtId="0" fontId="26" fillId="3" borderId="0" xfId="0" applyFont="1" applyFill="1" applyBorder="1" applyAlignment="1" applyProtection="1">
      <alignment vertical="center"/>
    </xf>
    <xf numFmtId="0" fontId="30" fillId="3" borderId="0" xfId="0" applyNumberFormat="1" applyFont="1" applyFill="1" applyBorder="1" applyAlignment="1" applyProtection="1">
      <alignment vertical="center"/>
    </xf>
    <xf numFmtId="0" fontId="26" fillId="3" borderId="0" xfId="0" applyFont="1" applyFill="1" applyBorder="1" applyAlignment="1" applyProtection="1">
      <alignment horizontal="right" vertical="center"/>
    </xf>
    <xf numFmtId="0" fontId="28" fillId="3" borderId="37" xfId="0" applyNumberFormat="1" applyFont="1" applyFill="1" applyBorder="1" applyAlignment="1" applyProtection="1">
      <alignment horizontal="right" readingOrder="2"/>
    </xf>
    <xf numFmtId="0" fontId="26" fillId="3" borderId="38" xfId="0" applyNumberFormat="1" applyFont="1" applyFill="1" applyBorder="1" applyAlignment="1" applyProtection="1">
      <alignment vertical="top"/>
    </xf>
    <xf numFmtId="0" fontId="39" fillId="3" borderId="37" xfId="0" applyNumberFormat="1" applyFont="1" applyFill="1" applyBorder="1" applyAlignment="1" applyProtection="1">
      <alignment horizontal="right" vertical="center" readingOrder="2"/>
    </xf>
    <xf numFmtId="0" fontId="38" fillId="3" borderId="0" xfId="0" applyNumberFormat="1" applyFont="1" applyFill="1" applyBorder="1" applyAlignment="1" applyProtection="1">
      <alignment vertical="center"/>
    </xf>
    <xf numFmtId="0" fontId="32" fillId="3" borderId="38" xfId="0" applyNumberFormat="1" applyFont="1" applyFill="1" applyBorder="1" applyAlignment="1" applyProtection="1">
      <alignment vertical="center"/>
    </xf>
    <xf numFmtId="0" fontId="29" fillId="3" borderId="37" xfId="0" applyNumberFormat="1" applyFont="1" applyFill="1" applyBorder="1" applyAlignment="1" applyProtection="1">
      <alignment horizontal="right" readingOrder="2"/>
    </xf>
    <xf numFmtId="0" fontId="30" fillId="3" borderId="37" xfId="0" applyFont="1" applyFill="1" applyBorder="1" applyAlignment="1" applyProtection="1">
      <alignment vertical="top"/>
    </xf>
    <xf numFmtId="0" fontId="30" fillId="3" borderId="38" xfId="0" applyFont="1" applyFill="1" applyBorder="1" applyAlignment="1" applyProtection="1">
      <alignment vertical="top"/>
    </xf>
    <xf numFmtId="0" fontId="26" fillId="3" borderId="37" xfId="0" applyFont="1" applyFill="1" applyBorder="1" applyAlignment="1" applyProtection="1">
      <alignment horizontal="center" vertical="center"/>
    </xf>
    <xf numFmtId="0" fontId="26" fillId="3" borderId="38" xfId="0" applyNumberFormat="1" applyFont="1" applyFill="1" applyBorder="1" applyAlignment="1" applyProtection="1">
      <alignment vertical="center"/>
    </xf>
    <xf numFmtId="0" fontId="30" fillId="3" borderId="38" xfId="0" applyNumberFormat="1" applyFont="1" applyFill="1" applyBorder="1" applyAlignment="1" applyProtection="1">
      <alignment vertical="center"/>
    </xf>
    <xf numFmtId="0" fontId="26" fillId="3" borderId="37" xfId="0" applyFont="1" applyFill="1" applyBorder="1" applyAlignment="1" applyProtection="1">
      <alignment horizontal="center" vertical="top"/>
    </xf>
    <xf numFmtId="3" fontId="26" fillId="3" borderId="37" xfId="0" applyNumberFormat="1" applyFont="1" applyFill="1" applyBorder="1" applyAlignment="1" applyProtection="1">
      <alignment vertical="top"/>
    </xf>
    <xf numFmtId="3" fontId="26" fillId="3" borderId="38" xfId="0" applyNumberFormat="1" applyFont="1" applyFill="1" applyBorder="1" applyAlignment="1" applyProtection="1">
      <alignment horizontal="right" vertical="top" wrapText="1"/>
    </xf>
    <xf numFmtId="3" fontId="26" fillId="3" borderId="39" xfId="0" applyNumberFormat="1" applyFont="1" applyFill="1" applyBorder="1" applyAlignment="1" applyProtection="1">
      <alignment vertical="top"/>
    </xf>
    <xf numFmtId="0" fontId="26" fillId="3" borderId="40" xfId="0" applyNumberFormat="1" applyFont="1" applyFill="1" applyBorder="1" applyAlignment="1" applyProtection="1">
      <alignment vertical="top"/>
    </xf>
    <xf numFmtId="3" fontId="26" fillId="3" borderId="41" xfId="0" applyNumberFormat="1" applyFont="1" applyFill="1" applyBorder="1" applyAlignment="1" applyProtection="1">
      <alignment vertical="top"/>
    </xf>
    <xf numFmtId="0" fontId="40" fillId="3" borderId="0" xfId="0" applyNumberFormat="1" applyFont="1" applyFill="1" applyBorder="1" applyAlignment="1" applyProtection="1">
      <alignment vertical="center"/>
    </xf>
    <xf numFmtId="0" fontId="27" fillId="3" borderId="0" xfId="0" applyFont="1" applyFill="1" applyBorder="1" applyAlignment="1" applyProtection="1">
      <alignment vertical="center"/>
    </xf>
    <xf numFmtId="0" fontId="32" fillId="3" borderId="0" xfId="0" applyFont="1" applyFill="1" applyBorder="1" applyAlignment="1" applyProtection="1">
      <alignment vertical="center"/>
    </xf>
    <xf numFmtId="0" fontId="26" fillId="3" borderId="37" xfId="0" applyFont="1" applyFill="1" applyBorder="1" applyAlignment="1" applyProtection="1">
      <alignment horizontal="right" vertical="top"/>
    </xf>
    <xf numFmtId="3" fontId="26" fillId="3" borderId="38" xfId="0" applyNumberFormat="1" applyFont="1" applyFill="1" applyBorder="1" applyAlignment="1" applyProtection="1">
      <alignment horizontal="right" vertical="top"/>
    </xf>
    <xf numFmtId="0" fontId="26" fillId="3" borderId="37" xfId="0" applyFont="1" applyFill="1" applyBorder="1" applyAlignment="1">
      <alignment horizontal="right" vertical="top"/>
    </xf>
    <xf numFmtId="0" fontId="26" fillId="3" borderId="0" xfId="0" applyFont="1" applyFill="1" applyBorder="1" applyAlignment="1">
      <alignment horizontal="right" vertical="top"/>
    </xf>
    <xf numFmtId="3" fontId="26" fillId="3" borderId="38" xfId="0" applyNumberFormat="1" applyFont="1" applyFill="1" applyBorder="1" applyAlignment="1">
      <alignment horizontal="right" vertical="top"/>
    </xf>
    <xf numFmtId="3" fontId="26" fillId="3" borderId="0" xfId="0" applyNumberFormat="1" applyFont="1" applyFill="1" applyAlignment="1">
      <alignment horizontal="right" vertical="top"/>
    </xf>
    <xf numFmtId="0" fontId="32" fillId="3" borderId="0" xfId="0" applyFont="1" applyFill="1" applyBorder="1" applyAlignment="1" applyProtection="1">
      <alignment horizontal="right" vertical="center" readingOrder="2"/>
    </xf>
    <xf numFmtId="0" fontId="41" fillId="3" borderId="0" xfId="0" applyFont="1" applyFill="1" applyBorder="1" applyAlignment="1" applyProtection="1">
      <alignment horizontal="right" vertical="center" readingOrder="2"/>
    </xf>
    <xf numFmtId="0" fontId="32" fillId="3" borderId="0" xfId="0" applyFont="1" applyFill="1" applyBorder="1" applyAlignment="1">
      <alignment horizontal="right" vertical="center" readingOrder="2"/>
    </xf>
    <xf numFmtId="0" fontId="26" fillId="0" borderId="42" xfId="0" applyFont="1" applyFill="1" applyBorder="1" applyAlignment="1" applyProtection="1">
      <alignment vertical="center"/>
    </xf>
    <xf numFmtId="0" fontId="26" fillId="0" borderId="42" xfId="0" applyFont="1" applyFill="1" applyBorder="1" applyAlignment="1" applyProtection="1">
      <alignment vertical="center" wrapText="1"/>
    </xf>
    <xf numFmtId="49" fontId="26" fillId="3" borderId="0" xfId="0" applyNumberFormat="1" applyFont="1" applyFill="1" applyAlignment="1" applyProtection="1">
      <alignment vertical="top"/>
    </xf>
    <xf numFmtId="49" fontId="26" fillId="3" borderId="0" xfId="0" applyNumberFormat="1" applyFont="1" applyFill="1" applyAlignment="1" applyProtection="1">
      <alignment horizontal="right" vertical="top"/>
    </xf>
    <xf numFmtId="49" fontId="26" fillId="4" borderId="0" xfId="0" applyNumberFormat="1" applyFont="1" applyFill="1" applyBorder="1" applyAlignment="1" applyProtection="1">
      <alignment vertical="top"/>
    </xf>
    <xf numFmtId="49" fontId="26" fillId="5" borderId="0" xfId="0" applyNumberFormat="1" applyFont="1" applyFill="1" applyBorder="1" applyAlignment="1" applyProtection="1">
      <alignment vertical="top"/>
    </xf>
    <xf numFmtId="49" fontId="31" fillId="7" borderId="0" xfId="0" applyNumberFormat="1" applyFont="1" applyFill="1" applyBorder="1" applyAlignment="1" applyProtection="1">
      <alignment vertical="top"/>
    </xf>
    <xf numFmtId="49" fontId="26" fillId="3" borderId="0" xfId="0" applyNumberFormat="1" applyFont="1" applyFill="1" applyBorder="1" applyAlignment="1" applyProtection="1">
      <alignment vertical="top"/>
    </xf>
    <xf numFmtId="49" fontId="26" fillId="3" borderId="0" xfId="0" applyNumberFormat="1" applyFont="1" applyFill="1" applyBorder="1" applyAlignment="1" applyProtection="1">
      <alignment horizontal="right" vertical="top"/>
    </xf>
    <xf numFmtId="49" fontId="26" fillId="3" borderId="0" xfId="0" applyNumberFormat="1" applyFont="1" applyFill="1" applyBorder="1" applyAlignment="1" applyProtection="1">
      <alignment horizontal="right"/>
    </xf>
    <xf numFmtId="49" fontId="26" fillId="3" borderId="0" xfId="0" applyNumberFormat="1" applyFont="1" applyFill="1" applyAlignment="1" applyProtection="1"/>
    <xf numFmtId="49" fontId="26" fillId="3" borderId="0" xfId="0" applyNumberFormat="1" applyFont="1" applyFill="1" applyAlignment="1" applyProtection="1">
      <alignment horizontal="right"/>
    </xf>
    <xf numFmtId="49" fontId="26" fillId="0" borderId="0" xfId="0" applyNumberFormat="1" applyFont="1" applyFill="1" applyAlignment="1" applyProtection="1"/>
    <xf numFmtId="49" fontId="26" fillId="3" borderId="0" xfId="0" applyNumberFormat="1" applyFont="1" applyFill="1" applyAlignment="1" applyProtection="1">
      <alignment vertical="center"/>
    </xf>
    <xf numFmtId="49" fontId="26" fillId="3" borderId="0" xfId="0" applyNumberFormat="1" applyFont="1" applyFill="1" applyAlignment="1" applyProtection="1">
      <alignment horizontal="right" vertical="center"/>
    </xf>
    <xf numFmtId="0" fontId="26" fillId="0" borderId="0" xfId="0" applyNumberFormat="1" applyFont="1" applyFill="1" applyBorder="1" applyAlignment="1" applyProtection="1">
      <alignment vertical="top"/>
    </xf>
    <xf numFmtId="49" fontId="43" fillId="3" borderId="0" xfId="0" applyNumberFormat="1" applyFont="1" applyFill="1" applyBorder="1" applyAlignment="1" applyProtection="1">
      <alignment horizontal="right" vertical="top"/>
    </xf>
    <xf numFmtId="49" fontId="26" fillId="0" borderId="0" xfId="0" applyNumberFormat="1" applyFont="1" applyAlignment="1" applyProtection="1">
      <alignment vertical="top"/>
    </xf>
    <xf numFmtId="49" fontId="26" fillId="3" borderId="0" xfId="0" applyNumberFormat="1" applyFont="1" applyFill="1" applyBorder="1" applyAlignment="1" applyProtection="1">
      <alignment horizontal="center"/>
    </xf>
    <xf numFmtId="49" fontId="26" fillId="3" borderId="0" xfId="0" applyNumberFormat="1" applyFont="1" applyFill="1" applyBorder="1" applyAlignment="1" applyProtection="1">
      <alignment vertical="top" wrapText="1"/>
    </xf>
    <xf numFmtId="49" fontId="27" fillId="3" borderId="0" xfId="0" applyNumberFormat="1" applyFont="1" applyFill="1" applyBorder="1" applyAlignment="1" applyProtection="1">
      <alignment horizontal="right" vertical="top" wrapText="1"/>
    </xf>
    <xf numFmtId="49" fontId="26" fillId="3" borderId="0" xfId="0" applyNumberFormat="1" applyFont="1" applyFill="1" applyAlignment="1" applyProtection="1">
      <alignment vertical="top" wrapText="1"/>
    </xf>
    <xf numFmtId="49" fontId="26" fillId="3" borderId="0" xfId="0" applyNumberFormat="1" applyFont="1" applyFill="1" applyBorder="1" applyAlignment="1" applyProtection="1">
      <alignment horizontal="center" vertical="top"/>
    </xf>
    <xf numFmtId="10" fontId="26" fillId="3" borderId="0" xfId="0" applyNumberFormat="1" applyFont="1" applyFill="1" applyBorder="1" applyAlignment="1" applyProtection="1">
      <alignment horizontal="center" vertical="center"/>
      <protection locked="0"/>
    </xf>
    <xf numFmtId="49" fontId="26" fillId="3" borderId="0" xfId="0" applyNumberFormat="1" applyFont="1" applyFill="1" applyBorder="1" applyAlignment="1" applyProtection="1">
      <alignment horizontal="right" vertical="top" wrapText="1"/>
    </xf>
    <xf numFmtId="49" fontId="30" fillId="3" borderId="0" xfId="0" applyNumberFormat="1" applyFont="1" applyFill="1" applyBorder="1" applyAlignment="1" applyProtection="1">
      <alignment vertical="top"/>
    </xf>
    <xf numFmtId="49" fontId="30" fillId="3" borderId="0" xfId="0" applyNumberFormat="1" applyFont="1" applyFill="1" applyBorder="1" applyAlignment="1" applyProtection="1">
      <alignment horizontal="right" vertical="top"/>
    </xf>
    <xf numFmtId="49" fontId="50" fillId="3" borderId="0" xfId="0" applyNumberFormat="1" applyFont="1" applyFill="1" applyBorder="1" applyAlignment="1" applyProtection="1">
      <alignment vertical="top"/>
    </xf>
    <xf numFmtId="49" fontId="26" fillId="3" borderId="0" xfId="0" applyNumberFormat="1" applyFont="1" applyFill="1" applyBorder="1" applyAlignment="1" applyProtection="1">
      <alignment horizontal="left"/>
    </xf>
    <xf numFmtId="0" fontId="50" fillId="3" borderId="0" xfId="0" applyFont="1" applyFill="1" applyBorder="1" applyAlignment="1" applyProtection="1">
      <alignment horizontal="right" vertical="top" readingOrder="2"/>
    </xf>
    <xf numFmtId="0" fontId="33" fillId="15" borderId="37" xfId="0" applyNumberFormat="1" applyFont="1" applyFill="1" applyBorder="1" applyAlignment="1" applyProtection="1">
      <alignment horizontal="center" vertical="center" wrapText="1"/>
    </xf>
    <xf numFmtId="0" fontId="33" fillId="15" borderId="0" xfId="0" applyNumberFormat="1" applyFont="1" applyFill="1" applyBorder="1" applyAlignment="1" applyProtection="1">
      <alignment horizontal="center" vertical="center"/>
    </xf>
    <xf numFmtId="0" fontId="33" fillId="15" borderId="38" xfId="0" applyNumberFormat="1" applyFont="1" applyFill="1" applyBorder="1" applyAlignment="1" applyProtection="1">
      <alignment horizontal="center" vertical="center"/>
    </xf>
    <xf numFmtId="49" fontId="25" fillId="3" borderId="0" xfId="0" applyNumberFormat="1" applyFont="1" applyFill="1" applyBorder="1" applyAlignment="1" applyProtection="1">
      <alignment vertical="top"/>
    </xf>
    <xf numFmtId="0" fontId="27" fillId="3" borderId="0" xfId="0" applyFont="1" applyFill="1" applyBorder="1" applyAlignment="1" applyProtection="1">
      <alignment vertical="top" wrapText="1"/>
    </xf>
    <xf numFmtId="0" fontId="42" fillId="3" borderId="0" xfId="0" applyNumberFormat="1" applyFont="1" applyFill="1" applyBorder="1" applyAlignment="1" applyProtection="1">
      <alignment vertical="center"/>
    </xf>
    <xf numFmtId="49" fontId="43" fillId="3" borderId="0" xfId="0" applyNumberFormat="1" applyFont="1" applyFill="1" applyBorder="1" applyAlignment="1" applyProtection="1">
      <alignment vertical="top"/>
    </xf>
    <xf numFmtId="49" fontId="26" fillId="3" borderId="0" xfId="0" applyNumberFormat="1" applyFont="1" applyFill="1" applyBorder="1" applyAlignment="1" applyProtection="1"/>
    <xf numFmtId="49" fontId="26" fillId="0" borderId="0" xfId="0" applyNumberFormat="1" applyFont="1" applyBorder="1" applyAlignment="1" applyProtection="1"/>
    <xf numFmtId="49" fontId="26" fillId="0" borderId="0" xfId="0" applyNumberFormat="1" applyFont="1" applyFill="1" applyBorder="1" applyAlignment="1" applyProtection="1"/>
    <xf numFmtId="49" fontId="26" fillId="3" borderId="0" xfId="0" applyNumberFormat="1" applyFont="1" applyFill="1" applyBorder="1" applyAlignment="1" applyProtection="1">
      <alignment vertical="center"/>
    </xf>
    <xf numFmtId="49" fontId="26" fillId="0" borderId="0" xfId="0" applyNumberFormat="1" applyFont="1" applyBorder="1" applyAlignment="1" applyProtection="1">
      <alignment vertical="top"/>
    </xf>
    <xf numFmtId="49" fontId="26" fillId="0" borderId="0" xfId="0" applyNumberFormat="1" applyFont="1" applyFill="1" applyBorder="1" applyAlignment="1" applyProtection="1">
      <alignment vertical="top"/>
    </xf>
    <xf numFmtId="49" fontId="25" fillId="3" borderId="0" xfId="0" applyNumberFormat="1" applyFont="1" applyFill="1" applyBorder="1" applyAlignment="1" applyProtection="1">
      <alignment horizontal="right" vertical="top"/>
    </xf>
    <xf numFmtId="0" fontId="25" fillId="3" borderId="0" xfId="0" applyFont="1" applyFill="1" applyAlignment="1" applyProtection="1">
      <alignment vertical="top"/>
    </xf>
    <xf numFmtId="0" fontId="26" fillId="3" borderId="0" xfId="0" applyFont="1" applyFill="1" applyProtection="1"/>
    <xf numFmtId="0" fontId="26" fillId="4" borderId="0" xfId="0" applyFont="1" applyFill="1" applyBorder="1" applyAlignment="1" applyProtection="1">
      <alignment vertical="top"/>
    </xf>
    <xf numFmtId="0" fontId="26" fillId="0" borderId="0" xfId="0" applyFont="1" applyProtection="1"/>
    <xf numFmtId="0" fontId="26" fillId="5" borderId="0" xfId="0" applyFont="1" applyFill="1" applyBorder="1" applyAlignment="1" applyProtection="1">
      <alignment vertical="top"/>
    </xf>
    <xf numFmtId="0" fontId="25" fillId="3" borderId="0" xfId="0" applyFont="1" applyFill="1" applyBorder="1" applyAlignment="1" applyProtection="1">
      <alignment vertical="top"/>
    </xf>
    <xf numFmtId="14" fontId="26" fillId="3" borderId="0" xfId="0" applyNumberFormat="1" applyFont="1" applyFill="1" applyBorder="1" applyAlignment="1" applyProtection="1">
      <alignment vertical="top"/>
    </xf>
    <xf numFmtId="0" fontId="26" fillId="3" borderId="0" xfId="0" applyFont="1" applyFill="1" applyAlignment="1" applyProtection="1">
      <alignment vertical="top" wrapText="1"/>
    </xf>
    <xf numFmtId="0" fontId="25" fillId="3" borderId="0" xfId="0" applyFont="1" applyFill="1" applyProtection="1"/>
    <xf numFmtId="0" fontId="26" fillId="4" borderId="4" xfId="0" applyFont="1" applyFill="1" applyBorder="1" applyAlignment="1" applyProtection="1">
      <alignment vertical="top" wrapText="1"/>
      <protection locked="0"/>
    </xf>
    <xf numFmtId="0" fontId="25" fillId="3" borderId="0" xfId="0" applyFont="1" applyFill="1" applyBorder="1" applyAlignment="1" applyProtection="1">
      <alignment horizontal="right" vertical="top"/>
    </xf>
    <xf numFmtId="0" fontId="29" fillId="3" borderId="0" xfId="0" applyFont="1" applyFill="1" applyBorder="1" applyAlignment="1" applyProtection="1">
      <alignment vertical="top"/>
    </xf>
    <xf numFmtId="0" fontId="26" fillId="3" borderId="0" xfId="0" applyFont="1" applyFill="1" applyBorder="1" applyAlignment="1" applyProtection="1">
      <alignment horizontal="center" vertical="top" wrapText="1"/>
    </xf>
    <xf numFmtId="0" fontId="26" fillId="3" borderId="0" xfId="0" applyFont="1" applyFill="1" applyAlignment="1" applyProtection="1">
      <alignment horizontal="right" vertical="top"/>
    </xf>
    <xf numFmtId="0" fontId="26" fillId="3" borderId="0" xfId="0" applyFont="1" applyFill="1" applyBorder="1" applyAlignment="1" applyProtection="1">
      <alignment vertical="top" wrapText="1"/>
    </xf>
    <xf numFmtId="0" fontId="25" fillId="3" borderId="0" xfId="0" applyFont="1" applyFill="1" applyBorder="1" applyProtection="1"/>
    <xf numFmtId="0" fontId="26" fillId="3" borderId="0" xfId="0" applyFont="1" applyFill="1" applyBorder="1" applyProtection="1"/>
    <xf numFmtId="0" fontId="26" fillId="3" borderId="0" xfId="0" applyFont="1" applyFill="1" applyBorder="1" applyAlignment="1" applyProtection="1">
      <alignment horizontal="right" vertical="center" wrapText="1"/>
    </xf>
    <xf numFmtId="0" fontId="25" fillId="3" borderId="1" xfId="0" applyFont="1" applyFill="1" applyBorder="1" applyAlignment="1" applyProtection="1">
      <alignment vertical="top" wrapText="1"/>
    </xf>
    <xf numFmtId="0" fontId="25" fillId="3" borderId="1" xfId="0" applyFont="1" applyFill="1" applyBorder="1" applyAlignment="1" applyProtection="1">
      <alignment vertical="top"/>
    </xf>
    <xf numFmtId="0" fontId="26" fillId="3" borderId="0" xfId="0" applyFont="1" applyFill="1" applyBorder="1" applyAlignment="1" applyProtection="1">
      <alignment horizontal="right" vertical="top" wrapText="1"/>
    </xf>
    <xf numFmtId="0" fontId="26" fillId="3" borderId="2" xfId="0" applyFont="1" applyFill="1" applyBorder="1" applyAlignment="1" applyProtection="1">
      <alignment vertical="top"/>
    </xf>
    <xf numFmtId="0" fontId="26" fillId="4" borderId="2" xfId="0" applyFont="1" applyFill="1" applyBorder="1" applyAlignment="1" applyProtection="1">
      <alignment horizontal="left" vertical="top" wrapText="1"/>
      <protection locked="0"/>
    </xf>
    <xf numFmtId="0" fontId="26" fillId="4" borderId="2" xfId="0" applyFont="1" applyFill="1" applyBorder="1" applyAlignment="1" applyProtection="1">
      <alignment vertical="top" wrapText="1"/>
      <protection locked="0"/>
    </xf>
    <xf numFmtId="0" fontId="26" fillId="2" borderId="0" xfId="0" applyFont="1" applyFill="1" applyBorder="1" applyAlignment="1" applyProtection="1">
      <alignment vertical="top"/>
    </xf>
    <xf numFmtId="0" fontId="26" fillId="2" borderId="0" xfId="0" applyFont="1" applyFill="1" applyAlignment="1" applyProtection="1">
      <alignment vertical="top"/>
    </xf>
    <xf numFmtId="0" fontId="26" fillId="2" borderId="0" xfId="0" applyFont="1" applyFill="1" applyAlignment="1" applyProtection="1">
      <alignment horizontal="right" vertical="top"/>
    </xf>
    <xf numFmtId="0" fontId="26" fillId="0" borderId="0" xfId="0" applyFont="1" applyFill="1" applyAlignment="1" applyProtection="1">
      <alignment vertical="top"/>
    </xf>
    <xf numFmtId="0" fontId="26" fillId="4" borderId="1" xfId="8" applyNumberFormat="1" applyFont="1" applyFill="1" applyBorder="1" applyAlignment="1" applyProtection="1">
      <alignment vertical="top"/>
      <protection locked="0"/>
    </xf>
    <xf numFmtId="0" fontId="30" fillId="2" borderId="0" xfId="11" applyNumberFormat="1" applyFont="1" applyFill="1" applyBorder="1" applyAlignment="1" applyProtection="1">
      <alignment vertical="top"/>
    </xf>
    <xf numFmtId="0" fontId="44" fillId="2" borderId="0" xfId="11" applyNumberFormat="1" applyFont="1" applyFill="1" applyBorder="1" applyAlignment="1" applyProtection="1">
      <alignment vertical="top"/>
    </xf>
    <xf numFmtId="0" fontId="26" fillId="3" borderId="0" xfId="8" applyNumberFormat="1" applyFont="1" applyFill="1" applyAlignment="1" applyProtection="1">
      <alignment vertical="top"/>
    </xf>
    <xf numFmtId="0" fontId="25" fillId="3" borderId="1" xfId="8" applyNumberFormat="1" applyFont="1" applyFill="1" applyBorder="1" applyAlignment="1" applyProtection="1">
      <alignment vertical="top"/>
    </xf>
    <xf numFmtId="0" fontId="26" fillId="3" borderId="0" xfId="8" applyNumberFormat="1" applyFont="1" applyFill="1" applyBorder="1" applyAlignment="1" applyProtection="1">
      <alignment vertical="top"/>
    </xf>
    <xf numFmtId="0" fontId="29" fillId="3" borderId="0" xfId="8" applyNumberFormat="1" applyFont="1" applyFill="1" applyAlignment="1" applyProtection="1">
      <alignment vertical="top"/>
    </xf>
    <xf numFmtId="0" fontId="29" fillId="3" borderId="0" xfId="8" applyNumberFormat="1" applyFont="1" applyFill="1" applyBorder="1" applyAlignment="1" applyProtection="1">
      <alignment vertical="top"/>
    </xf>
    <xf numFmtId="0" fontId="26" fillId="3" borderId="1" xfId="8" applyNumberFormat="1" applyFont="1" applyFill="1" applyBorder="1" applyAlignment="1" applyProtection="1">
      <alignment vertical="top" wrapText="1"/>
    </xf>
    <xf numFmtId="0" fontId="26" fillId="3" borderId="0" xfId="8" applyNumberFormat="1" applyFont="1" applyFill="1" applyBorder="1" applyAlignment="1" applyProtection="1">
      <alignment vertical="top" wrapText="1"/>
    </xf>
    <xf numFmtId="0" fontId="26" fillId="3" borderId="0" xfId="8" applyNumberFormat="1" applyFont="1" applyFill="1" applyBorder="1" applyAlignment="1" applyProtection="1">
      <alignment horizontal="right" vertical="top"/>
    </xf>
    <xf numFmtId="0" fontId="26" fillId="0" borderId="1" xfId="8" applyNumberFormat="1" applyFont="1" applyFill="1" applyBorder="1" applyAlignment="1" applyProtection="1">
      <alignment horizontal="right" vertical="top"/>
    </xf>
    <xf numFmtId="0" fontId="26" fillId="4" borderId="1" xfId="8" applyNumberFormat="1" applyFont="1" applyFill="1" applyBorder="1" applyAlignment="1" applyProtection="1">
      <alignment vertical="top" wrapText="1"/>
      <protection locked="0"/>
    </xf>
    <xf numFmtId="0" fontId="26" fillId="3" borderId="0" xfId="8" applyNumberFormat="1" applyFont="1" applyFill="1" applyAlignment="1" applyProtection="1">
      <alignment horizontal="right" vertical="top"/>
    </xf>
    <xf numFmtId="165" fontId="26" fillId="3" borderId="0" xfId="8" applyFont="1" applyFill="1" applyBorder="1" applyProtection="1"/>
    <xf numFmtId="0" fontId="26" fillId="3" borderId="3" xfId="8" applyNumberFormat="1" applyFont="1" applyFill="1" applyBorder="1" applyAlignment="1" applyProtection="1">
      <alignment vertical="top"/>
    </xf>
    <xf numFmtId="0" fontId="26" fillId="3" borderId="1" xfId="8" applyNumberFormat="1" applyFont="1" applyFill="1" applyBorder="1" applyAlignment="1" applyProtection="1">
      <alignment horizontal="right" vertical="top"/>
    </xf>
    <xf numFmtId="0" fontId="25" fillId="3" borderId="1" xfId="8" applyNumberFormat="1" applyFont="1" applyFill="1" applyBorder="1" applyAlignment="1" applyProtection="1">
      <alignment vertical="top" wrapText="1"/>
    </xf>
    <xf numFmtId="0" fontId="26" fillId="3" borderId="0" xfId="8" applyNumberFormat="1" applyFont="1" applyFill="1" applyBorder="1" applyAlignment="1" applyProtection="1">
      <alignment horizontal="right" vertical="top" wrapText="1"/>
    </xf>
    <xf numFmtId="0" fontId="29" fillId="3" borderId="0" xfId="8" applyNumberFormat="1" applyFont="1" applyFill="1" applyBorder="1" applyAlignment="1" applyProtection="1">
      <alignment vertical="top" wrapText="1"/>
    </xf>
    <xf numFmtId="14" fontId="26" fillId="5" borderId="6" xfId="8" applyNumberFormat="1" applyFont="1" applyFill="1" applyBorder="1" applyAlignment="1" applyProtection="1">
      <alignment horizontal="center" vertical="center" wrapText="1"/>
    </xf>
    <xf numFmtId="168" fontId="26" fillId="5" borderId="6" xfId="8" applyNumberFormat="1" applyFont="1" applyFill="1" applyBorder="1" applyAlignment="1" applyProtection="1">
      <alignment horizontal="center" vertical="center" wrapText="1"/>
    </xf>
    <xf numFmtId="0" fontId="26" fillId="3" borderId="0" xfId="8" applyNumberFormat="1" applyFont="1" applyFill="1" applyBorder="1" applyAlignment="1" applyProtection="1">
      <alignment horizontal="left" vertical="top" wrapText="1"/>
    </xf>
    <xf numFmtId="168" fontId="26" fillId="5" borderId="4" xfId="8" applyNumberFormat="1" applyFont="1" applyFill="1" applyBorder="1" applyAlignment="1" applyProtection="1">
      <alignment horizontal="center" vertical="top" wrapText="1"/>
    </xf>
    <xf numFmtId="0" fontId="30" fillId="2" borderId="0" xfId="8" applyNumberFormat="1" applyFont="1" applyFill="1" applyBorder="1" applyAlignment="1" applyProtection="1">
      <alignment vertical="top"/>
    </xf>
    <xf numFmtId="0" fontId="44" fillId="2" borderId="0" xfId="8" applyNumberFormat="1" applyFont="1" applyFill="1" applyBorder="1" applyAlignment="1" applyProtection="1">
      <alignment vertical="top"/>
    </xf>
    <xf numFmtId="0" fontId="25" fillId="3" borderId="0" xfId="8" applyNumberFormat="1" applyFont="1" applyFill="1" applyBorder="1" applyAlignment="1" applyProtection="1">
      <alignment vertical="top"/>
    </xf>
    <xf numFmtId="0" fontId="26" fillId="12" borderId="0" xfId="8" applyNumberFormat="1" applyFont="1" applyFill="1" applyAlignment="1" applyProtection="1"/>
    <xf numFmtId="165" fontId="56" fillId="12" borderId="0" xfId="8" applyFont="1" applyFill="1" applyProtection="1"/>
    <xf numFmtId="0" fontId="26" fillId="12" borderId="0" xfId="8" applyNumberFormat="1" applyFont="1" applyFill="1" applyAlignment="1" applyProtection="1">
      <alignment vertical="top"/>
    </xf>
    <xf numFmtId="0" fontId="43" fillId="12" borderId="0" xfId="8" applyNumberFormat="1" applyFont="1" applyFill="1" applyAlignment="1" applyProtection="1">
      <alignment vertical="top"/>
    </xf>
    <xf numFmtId="0" fontId="26" fillId="12" borderId="0" xfId="8" applyNumberFormat="1" applyFont="1" applyFill="1" applyBorder="1" applyAlignment="1" applyProtection="1">
      <alignment vertical="top"/>
    </xf>
    <xf numFmtId="165" fontId="26" fillId="12" borderId="0" xfId="8" applyFont="1" applyFill="1" applyProtection="1"/>
    <xf numFmtId="0" fontId="26" fillId="12" borderId="0" xfId="0" applyFont="1" applyFill="1" applyAlignment="1" applyProtection="1">
      <alignment vertical="top"/>
    </xf>
    <xf numFmtId="0" fontId="26" fillId="3" borderId="0" xfId="8" applyNumberFormat="1" applyFont="1" applyFill="1" applyAlignment="1" applyProtection="1"/>
    <xf numFmtId="165" fontId="56" fillId="3" borderId="0" xfId="8" applyFont="1" applyFill="1" applyProtection="1"/>
    <xf numFmtId="0" fontId="43" fillId="3" borderId="0" xfId="8" applyNumberFormat="1" applyFont="1" applyFill="1" applyAlignment="1" applyProtection="1">
      <alignment vertical="top"/>
    </xf>
    <xf numFmtId="165" fontId="26" fillId="3" borderId="0" xfId="8" applyFont="1" applyFill="1" applyProtection="1"/>
    <xf numFmtId="0" fontId="25" fillId="3" borderId="1" xfId="8" applyNumberFormat="1" applyFont="1" applyFill="1" applyBorder="1" applyAlignment="1" applyProtection="1">
      <alignment horizontal="right" vertical="top" wrapText="1"/>
    </xf>
    <xf numFmtId="0" fontId="26" fillId="3" borderId="1" xfId="8" applyNumberFormat="1" applyFont="1" applyFill="1" applyBorder="1" applyAlignment="1" applyProtection="1">
      <alignment vertical="top"/>
    </xf>
    <xf numFmtId="0" fontId="26" fillId="3" borderId="0" xfId="8" applyNumberFormat="1" applyFont="1" applyFill="1" applyBorder="1" applyAlignment="1" applyProtection="1">
      <alignment horizontal="right"/>
    </xf>
    <xf numFmtId="0" fontId="29" fillId="3" borderId="0" xfId="8" applyNumberFormat="1" applyFont="1" applyFill="1" applyAlignment="1" applyProtection="1">
      <alignment horizontal="right" vertical="top" wrapText="1"/>
    </xf>
    <xf numFmtId="0" fontId="26" fillId="3" borderId="1" xfId="8" applyNumberFormat="1" applyFont="1" applyFill="1" applyBorder="1" applyAlignment="1" applyProtection="1">
      <alignment horizontal="right" vertical="top" wrapText="1"/>
    </xf>
    <xf numFmtId="0" fontId="25" fillId="3" borderId="1" xfId="8" applyNumberFormat="1" applyFont="1" applyFill="1" applyBorder="1" applyAlignment="1" applyProtection="1">
      <alignment horizontal="right" vertical="top"/>
    </xf>
    <xf numFmtId="0" fontId="26" fillId="3" borderId="0" xfId="8" applyNumberFormat="1" applyFont="1" applyFill="1" applyBorder="1" applyAlignment="1" applyProtection="1"/>
    <xf numFmtId="0" fontId="26" fillId="3" borderId="0" xfId="8" applyNumberFormat="1" applyFont="1" applyFill="1" applyAlignment="1" applyProtection="1">
      <alignment wrapText="1"/>
    </xf>
    <xf numFmtId="0" fontId="29" fillId="3" borderId="2" xfId="8" applyNumberFormat="1" applyFont="1" applyFill="1" applyBorder="1" applyAlignment="1" applyProtection="1">
      <alignment vertical="top" wrapText="1"/>
    </xf>
    <xf numFmtId="0" fontId="29" fillId="3" borderId="3" xfId="8" applyNumberFormat="1" applyFont="1" applyFill="1" applyBorder="1" applyAlignment="1" applyProtection="1">
      <alignment vertical="top" wrapText="1"/>
    </xf>
    <xf numFmtId="0" fontId="26" fillId="3" borderId="1" xfId="18" applyNumberFormat="1" applyFont="1" applyFill="1" applyBorder="1" applyAlignment="1" applyProtection="1">
      <alignment vertical="top"/>
    </xf>
    <xf numFmtId="0" fontId="26" fillId="3" borderId="0" xfId="18" applyNumberFormat="1" applyFont="1" applyFill="1" applyBorder="1" applyAlignment="1" applyProtection="1">
      <alignment vertical="top"/>
    </xf>
    <xf numFmtId="0" fontId="26" fillId="4" borderId="2" xfId="18" applyNumberFormat="1" applyFont="1" applyFill="1" applyBorder="1" applyAlignment="1" applyProtection="1">
      <alignment vertical="top" wrapText="1"/>
      <protection locked="0"/>
    </xf>
    <xf numFmtId="0" fontId="26" fillId="3" borderId="0" xfId="18" applyNumberFormat="1" applyFont="1" applyFill="1" applyBorder="1" applyAlignment="1" applyProtection="1">
      <alignment horizontal="right" vertical="top" wrapText="1"/>
    </xf>
    <xf numFmtId="0" fontId="30" fillId="3" borderId="0" xfId="18" applyNumberFormat="1" applyFont="1" applyFill="1" applyBorder="1" applyAlignment="1" applyProtection="1">
      <alignment vertical="top"/>
    </xf>
    <xf numFmtId="165" fontId="26" fillId="3" borderId="0" xfId="18" applyFont="1" applyFill="1" applyBorder="1" applyProtection="1"/>
    <xf numFmtId="168" fontId="26" fillId="5" borderId="4" xfId="20" applyNumberFormat="1" applyFont="1" applyFill="1" applyBorder="1" applyAlignment="1" applyProtection="1">
      <alignment vertical="top"/>
    </xf>
    <xf numFmtId="0" fontId="25" fillId="3" borderId="0" xfId="8" applyNumberFormat="1" applyFont="1" applyFill="1" applyAlignment="1" applyProtection="1">
      <alignment horizontal="right" vertical="top" wrapText="1"/>
    </xf>
    <xf numFmtId="0" fontId="25" fillId="3" borderId="17" xfId="18" applyNumberFormat="1" applyFont="1" applyFill="1" applyBorder="1" applyAlignment="1" applyProtection="1">
      <alignment vertical="top" wrapText="1"/>
    </xf>
    <xf numFmtId="0" fontId="26" fillId="3" borderId="18" xfId="18" applyNumberFormat="1" applyFont="1" applyFill="1" applyBorder="1" applyAlignment="1" applyProtection="1"/>
    <xf numFmtId="0" fontId="26" fillId="3" borderId="24" xfId="18" applyNumberFormat="1" applyFont="1" applyFill="1" applyBorder="1" applyAlignment="1" applyProtection="1">
      <alignment vertical="top" wrapText="1"/>
    </xf>
    <xf numFmtId="0" fontId="26" fillId="3" borderId="18" xfId="18" applyNumberFormat="1" applyFont="1" applyFill="1" applyBorder="1" applyAlignment="1" applyProtection="1">
      <alignment vertical="top"/>
    </xf>
    <xf numFmtId="0" fontId="26" fillId="3" borderId="19" xfId="18" applyNumberFormat="1" applyFont="1" applyFill="1" applyBorder="1" applyAlignment="1" applyProtection="1">
      <alignment vertical="top"/>
    </xf>
    <xf numFmtId="0" fontId="25" fillId="3" borderId="20" xfId="18" applyNumberFormat="1" applyFont="1" applyFill="1" applyBorder="1" applyAlignment="1" applyProtection="1">
      <alignment vertical="top" wrapText="1"/>
    </xf>
    <xf numFmtId="168" fontId="26" fillId="5" borderId="4" xfId="20" applyNumberFormat="1" applyFont="1" applyFill="1" applyBorder="1" applyAlignment="1" applyProtection="1">
      <alignment horizontal="center" vertical="center"/>
    </xf>
    <xf numFmtId="168" fontId="26" fillId="5" borderId="4" xfId="18" applyNumberFormat="1" applyFont="1" applyFill="1" applyBorder="1" applyAlignment="1" applyProtection="1">
      <alignment horizontal="center" vertical="center" wrapText="1"/>
    </xf>
    <xf numFmtId="9" fontId="26" fillId="5" borderId="4" xfId="18" applyNumberFormat="1" applyFont="1" applyFill="1" applyBorder="1" applyAlignment="1" applyProtection="1">
      <alignment horizontal="center" vertical="center" wrapText="1"/>
    </xf>
    <xf numFmtId="0" fontId="26" fillId="9" borderId="21" xfId="18" applyNumberFormat="1" applyFont="1" applyFill="1" applyBorder="1" applyAlignment="1" applyProtection="1">
      <alignment vertical="top"/>
      <protection locked="0"/>
    </xf>
    <xf numFmtId="168" fontId="26" fillId="5" borderId="4" xfId="18" applyNumberFormat="1" applyFont="1" applyFill="1" applyBorder="1" applyAlignment="1" applyProtection="1">
      <alignment horizontal="center" vertical="center"/>
    </xf>
    <xf numFmtId="0" fontId="25" fillId="3" borderId="22" xfId="18" applyNumberFormat="1" applyFont="1" applyFill="1" applyBorder="1" applyAlignment="1" applyProtection="1">
      <alignment vertical="top" wrapText="1"/>
    </xf>
    <xf numFmtId="168" fontId="26" fillId="5" borderId="13" xfId="18" applyNumberFormat="1" applyFont="1" applyFill="1" applyBorder="1" applyAlignment="1" applyProtection="1">
      <alignment horizontal="center" vertical="center"/>
    </xf>
    <xf numFmtId="168" fontId="26" fillId="5" borderId="13" xfId="18" applyNumberFormat="1" applyFont="1" applyFill="1" applyBorder="1" applyAlignment="1" applyProtection="1">
      <alignment horizontal="center" vertical="center" wrapText="1"/>
    </xf>
    <xf numFmtId="9" fontId="26" fillId="5" borderId="13" xfId="18" applyNumberFormat="1" applyFont="1" applyFill="1" applyBorder="1" applyAlignment="1" applyProtection="1">
      <alignment horizontal="center" vertical="center" wrapText="1"/>
    </xf>
    <xf numFmtId="0" fontId="26" fillId="9" borderId="23" xfId="18" applyNumberFormat="1" applyFont="1" applyFill="1" applyBorder="1" applyAlignment="1" applyProtection="1">
      <alignment vertical="top"/>
      <protection locked="0"/>
    </xf>
    <xf numFmtId="0" fontId="26" fillId="3" borderId="0" xfId="8" applyNumberFormat="1" applyFont="1" applyFill="1" applyBorder="1" applyAlignment="1" applyProtection="1">
      <alignment horizontal="center" vertical="center" wrapText="1"/>
    </xf>
    <xf numFmtId="9" fontId="26" fillId="3" borderId="0" xfId="8" applyNumberFormat="1" applyFont="1" applyFill="1" applyBorder="1" applyAlignment="1" applyProtection="1">
      <alignment horizontal="center" vertical="center" wrapText="1"/>
    </xf>
    <xf numFmtId="0" fontId="25" fillId="3" borderId="0" xfId="8" applyNumberFormat="1" applyFont="1" applyFill="1" applyBorder="1" applyAlignment="1" applyProtection="1">
      <alignment horizontal="right" vertical="top" wrapText="1"/>
    </xf>
    <xf numFmtId="0" fontId="26" fillId="0" borderId="17" xfId="8" applyNumberFormat="1" applyFont="1" applyFill="1" applyBorder="1" applyAlignment="1" applyProtection="1">
      <alignment vertical="top"/>
    </xf>
    <xf numFmtId="0" fontId="26" fillId="0" borderId="18" xfId="8" applyNumberFormat="1" applyFont="1" applyFill="1" applyBorder="1" applyAlignment="1" applyProtection="1">
      <alignment vertical="top"/>
    </xf>
    <xf numFmtId="0" fontId="26" fillId="0" borderId="18" xfId="8" applyNumberFormat="1" applyFont="1" applyFill="1" applyBorder="1" applyAlignment="1" applyProtection="1">
      <alignment vertical="top" wrapText="1"/>
    </xf>
    <xf numFmtId="0" fontId="26" fillId="0" borderId="19" xfId="8" applyNumberFormat="1" applyFont="1" applyFill="1" applyBorder="1" applyAlignment="1" applyProtection="1">
      <alignment vertical="top"/>
    </xf>
    <xf numFmtId="0" fontId="25" fillId="3" borderId="20" xfId="8" applyNumberFormat="1" applyFont="1" applyFill="1" applyBorder="1" applyAlignment="1" applyProtection="1">
      <alignment vertical="top" wrapText="1"/>
    </xf>
    <xf numFmtId="0" fontId="25" fillId="3" borderId="22" xfId="8" applyNumberFormat="1" applyFont="1" applyFill="1" applyBorder="1" applyAlignment="1" applyProtection="1">
      <alignment vertical="top" wrapText="1"/>
    </xf>
    <xf numFmtId="3" fontId="25" fillId="3" borderId="0" xfId="26" applyNumberFormat="1" applyFont="1" applyFill="1" applyAlignment="1" applyProtection="1">
      <alignment horizontal="right" vertical="top" wrapText="1"/>
    </xf>
    <xf numFmtId="3" fontId="26" fillId="3" borderId="17" xfId="26" applyNumberFormat="1" applyFont="1" applyFill="1" applyBorder="1" applyAlignment="1" applyProtection="1">
      <alignment horizontal="right" vertical="top"/>
    </xf>
    <xf numFmtId="3" fontId="26" fillId="3" borderId="18" xfId="26" applyNumberFormat="1" applyFont="1" applyFill="1" applyBorder="1" applyAlignment="1" applyProtection="1">
      <alignment vertical="top"/>
    </xf>
    <xf numFmtId="3" fontId="26" fillId="3" borderId="18" xfId="26" applyNumberFormat="1" applyFont="1" applyFill="1" applyBorder="1" applyAlignment="1" applyProtection="1">
      <alignment horizontal="center" vertical="top" wrapText="1"/>
    </xf>
    <xf numFmtId="3" fontId="26" fillId="3" borderId="19" xfId="26" applyNumberFormat="1" applyFont="1" applyFill="1" applyBorder="1" applyAlignment="1" applyProtection="1">
      <alignment vertical="top"/>
    </xf>
    <xf numFmtId="3" fontId="26" fillId="3" borderId="22" xfId="26" applyNumberFormat="1" applyFont="1" applyFill="1" applyBorder="1" applyAlignment="1" applyProtection="1">
      <alignment horizontal="right" vertical="top"/>
    </xf>
    <xf numFmtId="3" fontId="26" fillId="3" borderId="13" xfId="26" applyNumberFormat="1" applyFont="1" applyFill="1" applyBorder="1" applyAlignment="1" applyProtection="1">
      <alignment vertical="top"/>
    </xf>
    <xf numFmtId="168" fontId="26" fillId="5" borderId="13" xfId="26" applyNumberFormat="1" applyFont="1" applyFill="1" applyBorder="1" applyAlignment="1" applyProtection="1">
      <alignment horizontal="center" vertical="top" wrapText="1"/>
    </xf>
    <xf numFmtId="168" fontId="26" fillId="5" borderId="27" xfId="26" applyNumberFormat="1" applyFont="1" applyFill="1" applyBorder="1" applyAlignment="1" applyProtection="1">
      <alignment horizontal="center" vertical="top" wrapText="1"/>
    </xf>
    <xf numFmtId="165" fontId="56" fillId="12" borderId="0" xfId="8" applyFont="1" applyFill="1" applyAlignment="1" applyProtection="1">
      <alignment horizontal="right" wrapText="1"/>
    </xf>
    <xf numFmtId="165" fontId="25" fillId="3" borderId="0" xfId="8" applyFont="1" applyFill="1" applyAlignment="1" applyProtection="1">
      <alignment horizontal="right" wrapText="1"/>
    </xf>
    <xf numFmtId="0" fontId="25" fillId="3" borderId="20" xfId="18" applyNumberFormat="1" applyFont="1" applyFill="1" applyBorder="1" applyAlignment="1" applyProtection="1">
      <alignment horizontal="right" vertical="top" wrapText="1"/>
    </xf>
    <xf numFmtId="0" fontId="25" fillId="3" borderId="22" xfId="18" applyNumberFormat="1" applyFont="1" applyFill="1" applyBorder="1" applyAlignment="1" applyProtection="1">
      <alignment horizontal="right" vertical="top" wrapText="1"/>
    </xf>
    <xf numFmtId="168" fontId="26" fillId="5" borderId="13" xfId="26" applyNumberFormat="1" applyFont="1" applyFill="1" applyBorder="1" applyAlignment="1" applyProtection="1">
      <alignment horizontal="center" vertical="center" wrapText="1"/>
    </xf>
    <xf numFmtId="168" fontId="26" fillId="5" borderId="27" xfId="26" applyNumberFormat="1" applyFont="1" applyFill="1" applyBorder="1" applyAlignment="1" applyProtection="1">
      <alignment horizontal="center" vertical="center" wrapText="1"/>
    </xf>
    <xf numFmtId="2" fontId="26" fillId="12" borderId="0" xfId="8" applyNumberFormat="1" applyFont="1" applyFill="1" applyAlignment="1" applyProtection="1"/>
    <xf numFmtId="165" fontId="26" fillId="3" borderId="0" xfId="8" applyFont="1" applyFill="1" applyAlignment="1" applyProtection="1">
      <alignment horizontal="right" wrapText="1"/>
    </xf>
    <xf numFmtId="165" fontId="26" fillId="3" borderId="0" xfId="8" applyFont="1" applyFill="1" applyBorder="1" applyAlignment="1" applyProtection="1">
      <alignment horizontal="right" wrapText="1"/>
    </xf>
    <xf numFmtId="0" fontId="50" fillId="3" borderId="0" xfId="0" applyFont="1" applyFill="1" applyBorder="1" applyAlignment="1" applyProtection="1">
      <alignment vertical="top"/>
    </xf>
    <xf numFmtId="0" fontId="58" fillId="3" borderId="0" xfId="0" applyFont="1" applyFill="1" applyAlignment="1" applyProtection="1">
      <alignment vertical="top"/>
    </xf>
    <xf numFmtId="0" fontId="58" fillId="3" borderId="0" xfId="0" applyFont="1" applyFill="1" applyAlignment="1" applyProtection="1">
      <alignment horizontal="right" vertical="top"/>
    </xf>
    <xf numFmtId="0" fontId="57" fillId="3" borderId="0" xfId="0" applyFont="1" applyFill="1" applyBorder="1" applyAlignment="1" applyProtection="1">
      <alignment vertical="top"/>
    </xf>
    <xf numFmtId="0" fontId="26" fillId="3" borderId="37" xfId="0" applyFont="1" applyFill="1" applyBorder="1" applyAlignment="1" applyProtection="1">
      <alignment vertical="top"/>
    </xf>
    <xf numFmtId="0" fontId="26" fillId="3" borderId="38" xfId="0" applyFont="1" applyFill="1" applyBorder="1" applyAlignment="1" applyProtection="1">
      <alignment vertical="top"/>
    </xf>
    <xf numFmtId="0" fontId="43" fillId="3" borderId="0" xfId="0" applyFont="1" applyFill="1" applyBorder="1" applyAlignment="1" applyProtection="1">
      <alignment vertical="top"/>
    </xf>
    <xf numFmtId="0" fontId="26" fillId="3" borderId="37" xfId="0" applyFont="1" applyFill="1" applyBorder="1" applyProtection="1"/>
    <xf numFmtId="0" fontId="26" fillId="0" borderId="0" xfId="0" applyFont="1" applyBorder="1" applyAlignment="1" applyProtection="1">
      <alignment vertical="top"/>
    </xf>
    <xf numFmtId="0" fontId="26" fillId="3" borderId="38" xfId="0" applyFont="1" applyFill="1" applyBorder="1" applyAlignment="1" applyProtection="1">
      <alignment vertical="top" wrapText="1"/>
    </xf>
    <xf numFmtId="0" fontId="57" fillId="3" borderId="37" xfId="0" applyFont="1" applyFill="1" applyBorder="1" applyAlignment="1" applyProtection="1">
      <alignment vertical="top"/>
    </xf>
    <xf numFmtId="0" fontId="25" fillId="0" borderId="0" xfId="0" applyFont="1" applyFill="1" applyBorder="1" applyProtection="1"/>
    <xf numFmtId="0" fontId="25" fillId="3" borderId="0" xfId="0" applyFont="1" applyFill="1" applyBorder="1" applyAlignment="1" applyProtection="1">
      <alignment vertical="center"/>
    </xf>
    <xf numFmtId="0" fontId="26" fillId="3" borderId="39" xfId="0" applyFont="1" applyFill="1" applyBorder="1" applyAlignment="1" applyProtection="1">
      <alignment vertical="top"/>
    </xf>
    <xf numFmtId="0" fontId="26" fillId="3" borderId="40" xfId="0" applyFont="1" applyFill="1" applyBorder="1" applyProtection="1"/>
    <xf numFmtId="0" fontId="26" fillId="3" borderId="40" xfId="0" applyFont="1" applyFill="1" applyBorder="1" applyAlignment="1" applyProtection="1">
      <alignment vertical="top"/>
    </xf>
    <xf numFmtId="0" fontId="26" fillId="3" borderId="41" xfId="0" applyFont="1" applyFill="1" applyBorder="1" applyAlignment="1" applyProtection="1">
      <alignment vertical="top"/>
    </xf>
    <xf numFmtId="49" fontId="26" fillId="3" borderId="43" xfId="0" applyNumberFormat="1" applyFont="1" applyFill="1" applyBorder="1" applyAlignment="1" applyProtection="1">
      <alignment horizontal="right"/>
    </xf>
    <xf numFmtId="49" fontId="26" fillId="3" borderId="43" xfId="0" applyNumberFormat="1" applyFont="1" applyFill="1" applyBorder="1" applyAlignment="1" applyProtection="1">
      <alignment horizontal="right" wrapText="1"/>
    </xf>
    <xf numFmtId="49" fontId="26" fillId="3" borderId="43" xfId="0" applyNumberFormat="1" applyFont="1" applyFill="1" applyBorder="1" applyAlignment="1" applyProtection="1">
      <alignment vertical="center"/>
    </xf>
    <xf numFmtId="49" fontId="26" fillId="3" borderId="44" xfId="0" applyNumberFormat="1" applyFont="1" applyFill="1" applyBorder="1" applyAlignment="1" applyProtection="1">
      <alignment horizontal="right" vertical="center"/>
    </xf>
    <xf numFmtId="49" fontId="25" fillId="3" borderId="43" xfId="0" applyNumberFormat="1" applyFont="1" applyFill="1" applyBorder="1" applyAlignment="1" applyProtection="1">
      <alignment horizontal="right" vertical="center" wrapText="1"/>
    </xf>
    <xf numFmtId="49" fontId="25" fillId="3" borderId="43" xfId="0" applyNumberFormat="1" applyFont="1" applyFill="1" applyBorder="1" applyAlignment="1" applyProtection="1">
      <alignment vertical="center"/>
    </xf>
    <xf numFmtId="49" fontId="26" fillId="4" borderId="43" xfId="0" applyNumberFormat="1" applyFont="1" applyFill="1" applyBorder="1" applyAlignment="1" applyProtection="1">
      <alignment horizontal="right" vertical="top" wrapText="1"/>
      <protection locked="0"/>
    </xf>
    <xf numFmtId="49" fontId="26" fillId="3" borderId="43" xfId="0" applyNumberFormat="1" applyFont="1" applyFill="1" applyBorder="1" applyAlignment="1" applyProtection="1">
      <alignment horizontal="right" vertical="top"/>
    </xf>
    <xf numFmtId="49" fontId="26" fillId="4" borderId="43" xfId="0" applyNumberFormat="1" applyFont="1" applyFill="1" applyBorder="1" applyAlignment="1" applyProtection="1">
      <alignment vertical="top"/>
      <protection locked="0"/>
    </xf>
    <xf numFmtId="49" fontId="26" fillId="3" borderId="43" xfId="0" applyNumberFormat="1" applyFont="1" applyFill="1" applyBorder="1" applyAlignment="1" applyProtection="1">
      <alignment horizontal="right" vertical="top" wrapText="1"/>
    </xf>
    <xf numFmtId="49" fontId="26" fillId="3" borderId="43" xfId="0" applyNumberFormat="1" applyFont="1" applyFill="1" applyBorder="1" applyAlignment="1" applyProtection="1">
      <alignment vertical="top"/>
    </xf>
    <xf numFmtId="49" fontId="26" fillId="3" borderId="43" xfId="0" applyNumberFormat="1" applyFont="1" applyFill="1" applyBorder="1" applyAlignment="1" applyProtection="1">
      <alignment horizontal="center"/>
    </xf>
    <xf numFmtId="49" fontId="26" fillId="3" borderId="45" xfId="0" applyNumberFormat="1" applyFont="1" applyFill="1" applyBorder="1" applyAlignment="1" applyProtection="1">
      <alignment horizontal="right" vertical="top" wrapText="1"/>
    </xf>
    <xf numFmtId="49" fontId="26" fillId="3" borderId="48" xfId="0" applyNumberFormat="1" applyFont="1" applyFill="1" applyBorder="1" applyAlignment="1" applyProtection="1">
      <alignment vertical="top"/>
    </xf>
    <xf numFmtId="49" fontId="26" fillId="3" borderId="46" xfId="0" applyNumberFormat="1" applyFont="1" applyFill="1" applyBorder="1" applyAlignment="1" applyProtection="1">
      <alignment vertical="top"/>
    </xf>
    <xf numFmtId="49" fontId="26" fillId="4" borderId="43" xfId="0" applyNumberFormat="1" applyFont="1" applyFill="1" applyBorder="1" applyAlignment="1" applyProtection="1">
      <alignment horizontal="center" vertical="top" wrapText="1"/>
      <protection locked="0"/>
    </xf>
    <xf numFmtId="49" fontId="26" fillId="4" borderId="43" xfId="0" applyNumberFormat="1" applyFont="1" applyFill="1" applyBorder="1" applyAlignment="1" applyProtection="1">
      <alignment horizontal="center" vertical="center" wrapText="1"/>
      <protection locked="0"/>
    </xf>
    <xf numFmtId="49" fontId="46" fillId="4" borderId="43" xfId="1" applyNumberFormat="1" applyFont="1" applyFill="1" applyBorder="1" applyAlignment="1" applyProtection="1">
      <alignment horizontal="center" vertical="center" wrapText="1"/>
      <protection locked="0"/>
    </xf>
    <xf numFmtId="49" fontId="26" fillId="4" borderId="45" xfId="0" applyNumberFormat="1" applyFont="1" applyFill="1" applyBorder="1" applyAlignment="1" applyProtection="1">
      <alignment horizontal="center" vertical="center" wrapText="1"/>
      <protection locked="0"/>
    </xf>
    <xf numFmtId="0" fontId="26" fillId="4" borderId="43" xfId="0" applyNumberFormat="1" applyFont="1" applyFill="1" applyBorder="1" applyAlignment="1" applyProtection="1">
      <alignment horizontal="center" vertical="top" wrapText="1"/>
      <protection locked="0"/>
    </xf>
    <xf numFmtId="2" fontId="26" fillId="3" borderId="0" xfId="0" applyNumberFormat="1" applyFont="1" applyFill="1" applyBorder="1" applyAlignment="1" applyProtection="1">
      <alignment vertical="top" wrapText="1"/>
    </xf>
    <xf numFmtId="49" fontId="26" fillId="3" borderId="43" xfId="0" applyNumberFormat="1" applyFont="1" applyFill="1" applyBorder="1" applyAlignment="1" applyProtection="1">
      <alignment horizontal="center" vertical="center" wrapText="1"/>
    </xf>
    <xf numFmtId="49" fontId="26" fillId="0" borderId="43" xfId="0" applyNumberFormat="1" applyFont="1" applyBorder="1" applyAlignment="1" applyProtection="1">
      <alignment horizontal="center" vertical="center"/>
    </xf>
    <xf numFmtId="49" fontId="26" fillId="3" borderId="43" xfId="0" applyNumberFormat="1" applyFont="1" applyFill="1" applyBorder="1" applyAlignment="1" applyProtection="1">
      <alignment horizontal="center" vertical="center"/>
    </xf>
    <xf numFmtId="49" fontId="26" fillId="3" borderId="49" xfId="0" applyNumberFormat="1" applyFont="1" applyFill="1" applyBorder="1" applyAlignment="1" applyProtection="1">
      <alignment horizontal="center" vertical="center" wrapText="1"/>
    </xf>
    <xf numFmtId="2" fontId="26" fillId="5" borderId="43" xfId="0" applyNumberFormat="1" applyFont="1" applyFill="1" applyBorder="1" applyAlignment="1" applyProtection="1">
      <alignment horizontal="center" vertical="top" wrapText="1"/>
    </xf>
    <xf numFmtId="167" fontId="26" fillId="5" borderId="43" xfId="2" applyNumberFormat="1" applyFont="1" applyFill="1" applyBorder="1" applyAlignment="1" applyProtection="1">
      <alignment horizontal="center" vertical="top"/>
    </xf>
    <xf numFmtId="49" fontId="26" fillId="4" borderId="49" xfId="0" applyNumberFormat="1" applyFont="1" applyFill="1" applyBorder="1" applyAlignment="1" applyProtection="1">
      <alignment horizontal="center" vertical="top" wrapText="1"/>
      <protection locked="0"/>
    </xf>
    <xf numFmtId="167" fontId="26" fillId="4" borderId="43" xfId="2" applyNumberFormat="1" applyFont="1" applyFill="1" applyBorder="1" applyAlignment="1" applyProtection="1">
      <alignment horizontal="center" vertical="top" wrapText="1"/>
      <protection locked="0"/>
    </xf>
    <xf numFmtId="10" fontId="26" fillId="4" borderId="43" xfId="0" applyNumberFormat="1" applyFont="1" applyFill="1" applyBorder="1" applyAlignment="1" applyProtection="1">
      <alignment horizontal="center" vertical="center"/>
      <protection locked="0"/>
    </xf>
    <xf numFmtId="167" fontId="26" fillId="3" borderId="0" xfId="2" applyNumberFormat="1" applyFont="1" applyFill="1" applyBorder="1" applyAlignment="1" applyProtection="1">
      <alignment vertical="center"/>
    </xf>
    <xf numFmtId="49" fontId="49" fillId="3" borderId="43" xfId="0" applyNumberFormat="1" applyFont="1" applyFill="1" applyBorder="1" applyAlignment="1" applyProtection="1">
      <alignment horizontal="right" vertical="center" wrapText="1" readingOrder="2"/>
    </xf>
    <xf numFmtId="49" fontId="26" fillId="0" borderId="43" xfId="0" applyNumberFormat="1" applyFont="1" applyFill="1" applyBorder="1" applyAlignment="1" applyProtection="1">
      <alignment horizontal="right" vertical="center" wrapText="1" readingOrder="2"/>
    </xf>
    <xf numFmtId="49" fontId="29" fillId="3" borderId="43" xfId="0" applyNumberFormat="1" applyFont="1" applyFill="1" applyBorder="1" applyAlignment="1" applyProtection="1">
      <alignment horizontal="right" vertical="center" wrapText="1" readingOrder="2"/>
    </xf>
    <xf numFmtId="49" fontId="26" fillId="3" borderId="54" xfId="0" applyNumberFormat="1" applyFont="1" applyFill="1" applyBorder="1" applyAlignment="1" applyProtection="1">
      <alignment vertical="top"/>
    </xf>
    <xf numFmtId="49" fontId="30" fillId="3" borderId="54" xfId="0" applyNumberFormat="1" applyFont="1" applyFill="1" applyBorder="1" applyAlignment="1" applyProtection="1">
      <alignment vertical="top"/>
    </xf>
    <xf numFmtId="49" fontId="26" fillId="3" borderId="54" xfId="0" applyNumberFormat="1" applyFont="1" applyFill="1" applyBorder="1" applyAlignment="1" applyProtection="1"/>
    <xf numFmtId="49" fontId="26" fillId="3" borderId="54" xfId="0" applyNumberFormat="1" applyFont="1" applyFill="1" applyBorder="1" applyAlignment="1" applyProtection="1">
      <alignment vertical="center"/>
    </xf>
    <xf numFmtId="49" fontId="26" fillId="3" borderId="53" xfId="0" applyNumberFormat="1" applyFont="1" applyFill="1" applyBorder="1" applyAlignment="1" applyProtection="1">
      <alignment horizontal="left" vertical="top"/>
    </xf>
    <xf numFmtId="49" fontId="26" fillId="3" borderId="54" xfId="0" applyNumberFormat="1" applyFont="1" applyFill="1" applyBorder="1" applyAlignment="1" applyProtection="1">
      <alignment vertical="top" wrapText="1"/>
    </xf>
    <xf numFmtId="49" fontId="26" fillId="3" borderId="56" xfId="0" applyNumberFormat="1" applyFont="1" applyFill="1" applyBorder="1" applyAlignment="1" applyProtection="1">
      <alignment vertical="top"/>
    </xf>
    <xf numFmtId="49" fontId="26" fillId="3" borderId="57" xfId="0" applyNumberFormat="1" applyFont="1" applyFill="1" applyBorder="1" applyAlignment="1" applyProtection="1">
      <alignment vertical="top"/>
    </xf>
    <xf numFmtId="0" fontId="28" fillId="3" borderId="0" xfId="0" applyFont="1" applyFill="1" applyBorder="1" applyAlignment="1" applyProtection="1">
      <alignment horizontal="right" readingOrder="2"/>
    </xf>
    <xf numFmtId="49" fontId="29" fillId="3" borderId="0" xfId="0" applyNumberFormat="1" applyFont="1" applyFill="1" applyBorder="1" applyAlignment="1" applyProtection="1">
      <alignment horizontal="right" vertical="center" wrapText="1" readingOrder="2"/>
    </xf>
    <xf numFmtId="167" fontId="29" fillId="3" borderId="0" xfId="2" applyNumberFormat="1" applyFont="1" applyFill="1" applyBorder="1" applyAlignment="1" applyProtection="1">
      <alignment vertical="center" wrapText="1"/>
    </xf>
    <xf numFmtId="49" fontId="26" fillId="3" borderId="0" xfId="0" applyNumberFormat="1" applyFont="1" applyFill="1" applyBorder="1" applyAlignment="1" applyProtection="1">
      <alignment horizontal="right" vertical="center" wrapText="1" readingOrder="2"/>
    </xf>
    <xf numFmtId="167" fontId="29" fillId="3" borderId="0" xfId="2" applyNumberFormat="1" applyFont="1" applyFill="1" applyBorder="1" applyAlignment="1" applyProtection="1">
      <alignment vertical="center" wrapText="1" readingOrder="1"/>
    </xf>
    <xf numFmtId="0" fontId="29" fillId="3" borderId="0" xfId="0" applyFont="1" applyFill="1" applyBorder="1" applyAlignment="1" applyProtection="1">
      <alignment vertical="top" wrapText="1"/>
    </xf>
    <xf numFmtId="0" fontId="26" fillId="3" borderId="37" xfId="0" applyFont="1" applyFill="1" applyBorder="1" applyAlignment="1" applyProtection="1">
      <alignment horizontal="left" vertical="top"/>
    </xf>
    <xf numFmtId="0" fontId="26" fillId="3" borderId="37" xfId="0" applyFont="1" applyFill="1" applyBorder="1" applyAlignment="1" applyProtection="1">
      <alignment horizontal="left"/>
    </xf>
    <xf numFmtId="167" fontId="29" fillId="5" borderId="43" xfId="2" applyNumberFormat="1" applyFont="1" applyFill="1" applyBorder="1" applyAlignment="1" applyProtection="1">
      <alignment horizontal="center" vertical="center" wrapText="1"/>
    </xf>
    <xf numFmtId="0" fontId="33" fillId="16" borderId="35" xfId="0" applyNumberFormat="1" applyFont="1" applyFill="1" applyBorder="1" applyAlignment="1" applyProtection="1">
      <alignment vertical="top" wrapText="1"/>
    </xf>
    <xf numFmtId="172" fontId="29" fillId="5" borderId="43" xfId="2" applyNumberFormat="1" applyFont="1" applyFill="1" applyBorder="1" applyAlignment="1" applyProtection="1">
      <alignment horizontal="center" vertical="center" wrapText="1" readingOrder="1"/>
    </xf>
    <xf numFmtId="43" fontId="29" fillId="5" borderId="43" xfId="2" applyFont="1" applyFill="1" applyBorder="1" applyAlignment="1" applyProtection="1">
      <alignment horizontal="center" vertical="center" wrapText="1" readingOrder="1"/>
    </xf>
    <xf numFmtId="174" fontId="49" fillId="5" borderId="43" xfId="2" applyNumberFormat="1" applyFont="1" applyFill="1" applyBorder="1" applyAlignment="1" applyProtection="1">
      <alignment horizontal="center" vertical="center" wrapText="1"/>
    </xf>
    <xf numFmtId="173" fontId="49" fillId="5" borderId="43" xfId="2" applyNumberFormat="1" applyFont="1" applyFill="1" applyBorder="1" applyAlignment="1" applyProtection="1">
      <alignment horizontal="center" vertical="center" wrapText="1"/>
    </xf>
    <xf numFmtId="49" fontId="25" fillId="3" borderId="4" xfId="0" applyNumberFormat="1" applyFont="1" applyFill="1" applyBorder="1" applyAlignment="1" applyProtection="1">
      <alignment vertical="top"/>
    </xf>
    <xf numFmtId="49" fontId="26" fillId="2" borderId="4" xfId="0" applyNumberFormat="1" applyFont="1" applyFill="1" applyBorder="1" applyAlignment="1" applyProtection="1">
      <alignment vertical="top"/>
    </xf>
    <xf numFmtId="49" fontId="25" fillId="3" borderId="4" xfId="0" applyNumberFormat="1" applyFont="1" applyFill="1" applyBorder="1" applyAlignment="1" applyProtection="1"/>
    <xf numFmtId="0" fontId="50" fillId="3" borderId="0" xfId="0" applyFont="1" applyFill="1" applyBorder="1" applyAlignment="1" applyProtection="1"/>
    <xf numFmtId="0" fontId="51" fillId="3" borderId="0" xfId="0" applyFont="1" applyFill="1" applyBorder="1" applyAlignment="1" applyProtection="1">
      <alignment vertical="top"/>
    </xf>
    <xf numFmtId="0" fontId="25" fillId="3" borderId="58" xfId="0" applyFont="1" applyFill="1" applyBorder="1" applyAlignment="1" applyProtection="1">
      <alignment vertical="top" wrapText="1"/>
    </xf>
    <xf numFmtId="0" fontId="25" fillId="3" borderId="58" xfId="0" applyFont="1" applyFill="1" applyBorder="1" applyAlignment="1" applyProtection="1">
      <alignment horizontal="center" vertical="top" wrapText="1"/>
    </xf>
    <xf numFmtId="0" fontId="49" fillId="3" borderId="58" xfId="0" applyFont="1" applyFill="1" applyBorder="1" applyAlignment="1" applyProtection="1">
      <alignment horizontal="center" vertical="top" wrapText="1"/>
    </xf>
    <xf numFmtId="0" fontId="26" fillId="3" borderId="58" xfId="0" applyFont="1" applyFill="1" applyBorder="1" applyAlignment="1" applyProtection="1">
      <alignment vertical="top" wrapText="1"/>
    </xf>
    <xf numFmtId="0" fontId="26" fillId="0" borderId="58" xfId="0" applyFont="1" applyFill="1" applyBorder="1" applyAlignment="1" applyProtection="1">
      <alignment vertical="top"/>
    </xf>
    <xf numFmtId="0" fontId="26" fillId="4" borderId="58" xfId="0" applyFont="1" applyFill="1" applyBorder="1" applyAlignment="1" applyProtection="1">
      <alignment vertical="top" wrapText="1"/>
      <protection locked="0"/>
    </xf>
    <xf numFmtId="0" fontId="25" fillId="3" borderId="58" xfId="0" applyFont="1" applyFill="1" applyBorder="1" applyProtection="1"/>
    <xf numFmtId="0" fontId="25" fillId="3" borderId="58" xfId="0" applyFont="1" applyFill="1" applyBorder="1" applyAlignment="1" applyProtection="1">
      <alignment wrapText="1"/>
    </xf>
    <xf numFmtId="0" fontId="26" fillId="2" borderId="58" xfId="0" applyFont="1" applyFill="1" applyBorder="1" applyProtection="1"/>
    <xf numFmtId="0" fontId="25" fillId="2" borderId="58" xfId="0" applyFont="1" applyFill="1" applyBorder="1" applyProtection="1"/>
    <xf numFmtId="14" fontId="26" fillId="2" borderId="58" xfId="0" applyNumberFormat="1" applyFont="1" applyFill="1" applyBorder="1" applyAlignment="1" applyProtection="1">
      <alignment vertical="top"/>
    </xf>
    <xf numFmtId="0" fontId="25" fillId="3" borderId="58" xfId="0" applyFont="1" applyFill="1" applyBorder="1" applyAlignment="1" applyProtection="1">
      <alignment horizontal="right" vertical="top"/>
    </xf>
    <xf numFmtId="0" fontId="25" fillId="3" borderId="58" xfId="0" applyFont="1" applyFill="1" applyBorder="1" applyAlignment="1" applyProtection="1">
      <alignment horizontal="right" vertical="top" wrapText="1"/>
    </xf>
    <xf numFmtId="0" fontId="26" fillId="2" borderId="58" xfId="0" applyFont="1" applyFill="1" applyBorder="1" applyAlignment="1" applyProtection="1">
      <alignment vertical="top"/>
    </xf>
    <xf numFmtId="2" fontId="26" fillId="5" borderId="58" xfId="0" applyNumberFormat="1" applyFont="1" applyFill="1" applyBorder="1" applyAlignment="1" applyProtection="1">
      <alignment horizontal="center" vertical="center" wrapText="1" readingOrder="2"/>
    </xf>
    <xf numFmtId="2" fontId="26" fillId="3" borderId="0" xfId="0" applyNumberFormat="1" applyFont="1" applyFill="1" applyBorder="1" applyAlignment="1" applyProtection="1">
      <alignment horizontal="center" vertical="center" wrapText="1" readingOrder="2"/>
    </xf>
    <xf numFmtId="167" fontId="26" fillId="3" borderId="0" xfId="2" applyNumberFormat="1" applyFont="1" applyFill="1" applyBorder="1" applyAlignment="1" applyProtection="1">
      <alignment horizontal="right" vertical="center" wrapText="1" indent="3" readingOrder="2"/>
    </xf>
    <xf numFmtId="9" fontId="26" fillId="3" borderId="0" xfId="17" applyFont="1" applyFill="1" applyBorder="1" applyAlignment="1" applyProtection="1">
      <alignment horizontal="center" vertical="center" wrapText="1" readingOrder="2"/>
    </xf>
    <xf numFmtId="169" fontId="26" fillId="3" borderId="0" xfId="0" applyNumberFormat="1" applyFont="1" applyFill="1" applyBorder="1" applyAlignment="1" applyProtection="1">
      <alignment horizontal="center" vertical="center" wrapText="1" readingOrder="2"/>
    </xf>
    <xf numFmtId="0" fontId="25" fillId="3" borderId="59" xfId="0" applyFont="1" applyFill="1" applyBorder="1" applyProtection="1"/>
    <xf numFmtId="0" fontId="25" fillId="3" borderId="38" xfId="0" applyFont="1" applyFill="1" applyBorder="1" applyAlignment="1" applyProtection="1">
      <alignment vertical="top"/>
    </xf>
    <xf numFmtId="0" fontId="58" fillId="3" borderId="38" xfId="0" applyFont="1" applyFill="1" applyBorder="1" applyAlignment="1" applyProtection="1">
      <alignment vertical="top"/>
    </xf>
    <xf numFmtId="0" fontId="26" fillId="16" borderId="35" xfId="0" applyFont="1" applyFill="1" applyBorder="1" applyAlignment="1" applyProtection="1">
      <alignment vertical="top"/>
    </xf>
    <xf numFmtId="0" fontId="26" fillId="16" borderId="36" xfId="0" applyFont="1" applyFill="1" applyBorder="1" applyAlignment="1" applyProtection="1">
      <alignment vertical="top"/>
    </xf>
    <xf numFmtId="3" fontId="26" fillId="3" borderId="20" xfId="0" applyNumberFormat="1" applyFont="1" applyFill="1" applyBorder="1" applyAlignment="1" applyProtection="1">
      <alignment horizontal="right" vertical="top"/>
    </xf>
    <xf numFmtId="0" fontId="26" fillId="3" borderId="1" xfId="0" applyFont="1" applyFill="1" applyBorder="1" applyAlignment="1" applyProtection="1">
      <alignment horizontal="right" vertical="top" wrapText="1"/>
    </xf>
    <xf numFmtId="0" fontId="26" fillId="3" borderId="12" xfId="0" applyFont="1" applyFill="1" applyBorder="1" applyAlignment="1" applyProtection="1">
      <alignment vertical="top"/>
    </xf>
    <xf numFmtId="3" fontId="26" fillId="3" borderId="4" xfId="0" applyNumberFormat="1" applyFont="1" applyFill="1" applyBorder="1" applyAlignment="1" applyProtection="1">
      <alignment horizontal="right" vertical="top" wrapText="1" readingOrder="1"/>
    </xf>
    <xf numFmtId="169" fontId="26" fillId="5" borderId="4" xfId="2" applyNumberFormat="1" applyFont="1" applyFill="1" applyBorder="1" applyAlignment="1" applyProtection="1">
      <alignment vertical="top"/>
    </xf>
    <xf numFmtId="43" fontId="26" fillId="5" borderId="21" xfId="2" applyFont="1" applyFill="1" applyBorder="1" applyAlignment="1" applyProtection="1">
      <alignment vertical="top"/>
    </xf>
    <xf numFmtId="0" fontId="26" fillId="3" borderId="0" xfId="0" applyFont="1" applyFill="1" applyBorder="1" applyAlignment="1" applyProtection="1">
      <alignment horizontal="center" vertical="center"/>
    </xf>
    <xf numFmtId="43" fontId="26" fillId="5" borderId="4" xfId="2" applyFont="1" applyFill="1" applyBorder="1" applyAlignment="1" applyProtection="1">
      <alignment vertical="top"/>
    </xf>
    <xf numFmtId="3" fontId="25" fillId="3" borderId="17" xfId="0" applyNumberFormat="1" applyFont="1" applyFill="1" applyBorder="1" applyAlignment="1" applyProtection="1">
      <alignment horizontal="right" vertical="top"/>
    </xf>
    <xf numFmtId="3" fontId="25" fillId="3" borderId="30" xfId="0" applyNumberFormat="1" applyFont="1" applyFill="1" applyBorder="1" applyAlignment="1" applyProtection="1">
      <alignment horizontal="right" vertical="top"/>
    </xf>
    <xf numFmtId="3" fontId="25" fillId="3" borderId="19" xfId="0" applyNumberFormat="1" applyFont="1" applyFill="1" applyBorder="1" applyAlignment="1" applyProtection="1">
      <alignment horizontal="right" vertical="top"/>
    </xf>
    <xf numFmtId="3" fontId="26" fillId="3" borderId="29" xfId="0" applyNumberFormat="1" applyFont="1" applyFill="1" applyBorder="1" applyAlignment="1" applyProtection="1">
      <alignment horizontal="right" vertical="top" wrapText="1"/>
    </xf>
    <xf numFmtId="3" fontId="26" fillId="3" borderId="13" xfId="0" applyNumberFormat="1" applyFont="1" applyFill="1" applyBorder="1" applyAlignment="1" applyProtection="1">
      <alignment horizontal="right" vertical="top" wrapText="1" readingOrder="1"/>
    </xf>
    <xf numFmtId="43" fontId="26" fillId="5" borderId="23" xfId="2" applyFont="1" applyFill="1" applyBorder="1" applyAlignment="1" applyProtection="1">
      <alignment vertical="top"/>
    </xf>
    <xf numFmtId="3" fontId="25" fillId="3" borderId="18" xfId="0" applyNumberFormat="1" applyFont="1" applyFill="1" applyBorder="1" applyAlignment="1" applyProtection="1">
      <alignment horizontal="right" vertical="top" wrapText="1"/>
    </xf>
    <xf numFmtId="3" fontId="25" fillId="3" borderId="19" xfId="0" applyNumberFormat="1" applyFont="1" applyFill="1" applyBorder="1" applyAlignment="1" applyProtection="1">
      <alignment horizontal="right" vertical="top" wrapText="1"/>
    </xf>
    <xf numFmtId="3" fontId="25" fillId="3" borderId="20" xfId="0" applyNumberFormat="1" applyFont="1" applyFill="1" applyBorder="1" applyAlignment="1" applyProtection="1">
      <alignment horizontal="right" vertical="top" wrapText="1"/>
    </xf>
    <xf numFmtId="3" fontId="26" fillId="3" borderId="5" xfId="0" applyNumberFormat="1" applyFont="1" applyFill="1" applyBorder="1" applyAlignment="1" applyProtection="1">
      <alignment horizontal="right" vertical="top" wrapText="1"/>
    </xf>
    <xf numFmtId="3" fontId="26" fillId="3" borderId="31" xfId="0" applyNumberFormat="1" applyFont="1" applyFill="1" applyBorder="1" applyAlignment="1" applyProtection="1">
      <alignment horizontal="right" vertical="top" wrapText="1"/>
    </xf>
    <xf numFmtId="3" fontId="25" fillId="3" borderId="22" xfId="0" applyNumberFormat="1" applyFont="1" applyFill="1" applyBorder="1" applyAlignment="1" applyProtection="1">
      <alignment horizontal="right" vertical="top"/>
    </xf>
    <xf numFmtId="43" fontId="26" fillId="5" borderId="13" xfId="2" applyFont="1" applyFill="1" applyBorder="1" applyAlignment="1" applyProtection="1">
      <alignment vertical="top"/>
    </xf>
    <xf numFmtId="3" fontId="25" fillId="3" borderId="18" xfId="0" applyNumberFormat="1" applyFont="1" applyFill="1" applyBorder="1" applyAlignment="1" applyProtection="1">
      <alignment horizontal="right" vertical="top"/>
    </xf>
    <xf numFmtId="3" fontId="26" fillId="3" borderId="32" xfId="0" applyNumberFormat="1" applyFont="1" applyFill="1" applyBorder="1" applyAlignment="1" applyProtection="1">
      <alignment horizontal="right" vertical="top" wrapText="1"/>
    </xf>
    <xf numFmtId="3" fontId="26" fillId="3" borderId="5" xfId="0" applyNumberFormat="1" applyFont="1" applyFill="1" applyBorder="1" applyAlignment="1" applyProtection="1">
      <alignment horizontal="right" vertical="top" wrapText="1" readingOrder="1"/>
    </xf>
    <xf numFmtId="168" fontId="26" fillId="5" borderId="21" xfId="0" applyNumberFormat="1" applyFont="1" applyFill="1" applyBorder="1" applyAlignment="1" applyProtection="1">
      <alignment vertical="top"/>
    </xf>
    <xf numFmtId="0" fontId="26" fillId="4" borderId="5" xfId="0" applyFont="1" applyFill="1" applyBorder="1" applyAlignment="1" applyProtection="1">
      <alignment vertical="top" wrapText="1"/>
      <protection locked="0"/>
    </xf>
    <xf numFmtId="0" fontId="26" fillId="4" borderId="26" xfId="0" applyFont="1" applyFill="1" applyBorder="1" applyAlignment="1" applyProtection="1">
      <alignment vertical="top" wrapText="1"/>
      <protection locked="0"/>
    </xf>
    <xf numFmtId="169" fontId="26" fillId="5" borderId="13" xfId="2" applyNumberFormat="1" applyFont="1" applyFill="1" applyBorder="1" applyAlignment="1" applyProtection="1">
      <alignment vertical="top"/>
    </xf>
    <xf numFmtId="168" fontId="26" fillId="5" borderId="23" xfId="0" applyNumberFormat="1" applyFont="1" applyFill="1" applyBorder="1" applyAlignment="1" applyProtection="1">
      <alignment vertical="top"/>
    </xf>
    <xf numFmtId="3" fontId="25" fillId="3" borderId="28" xfId="0" applyNumberFormat="1" applyFont="1" applyFill="1" applyBorder="1" applyAlignment="1" applyProtection="1">
      <alignment horizontal="right" vertical="top"/>
    </xf>
    <xf numFmtId="0" fontId="30" fillId="0" borderId="0" xfId="0" applyFont="1" applyFill="1" applyBorder="1" applyAlignment="1" applyProtection="1">
      <alignment vertical="top"/>
    </xf>
    <xf numFmtId="0" fontId="50" fillId="0" borderId="0" xfId="0" applyFont="1" applyFill="1" applyBorder="1" applyAlignment="1" applyProtection="1">
      <alignment vertical="top"/>
    </xf>
    <xf numFmtId="0" fontId="33" fillId="3" borderId="0" xfId="0" applyNumberFormat="1" applyFont="1" applyFill="1" applyBorder="1" applyAlignment="1" applyProtection="1">
      <alignment horizontal="center" vertical="top" wrapText="1"/>
    </xf>
    <xf numFmtId="0" fontId="26" fillId="3" borderId="0" xfId="0" applyFont="1" applyFill="1" applyBorder="1" applyAlignment="1" applyProtection="1">
      <alignment horizontal="center" vertical="top"/>
    </xf>
    <xf numFmtId="0" fontId="26" fillId="4" borderId="0" xfId="0" applyFont="1" applyFill="1" applyBorder="1" applyAlignment="1" applyProtection="1">
      <alignment horizontal="right" vertical="center"/>
    </xf>
    <xf numFmtId="0" fontId="26" fillId="5" borderId="0" xfId="0" applyFont="1" applyFill="1" applyBorder="1" applyAlignment="1" applyProtection="1">
      <alignment horizontal="right" vertical="center"/>
    </xf>
    <xf numFmtId="0" fontId="26" fillId="3" borderId="0" xfId="0" applyFont="1" applyFill="1" applyAlignment="1" applyProtection="1">
      <alignment horizontal="left" vertical="top"/>
    </xf>
    <xf numFmtId="3" fontId="25" fillId="3" borderId="58" xfId="0" applyNumberFormat="1" applyFont="1" applyFill="1" applyBorder="1" applyAlignment="1" applyProtection="1">
      <alignment horizontal="right" vertical="top"/>
    </xf>
    <xf numFmtId="3" fontId="25" fillId="3" borderId="58" xfId="0" applyNumberFormat="1" applyFont="1" applyFill="1" applyBorder="1" applyAlignment="1" applyProtection="1">
      <alignment horizontal="right" vertical="top" wrapText="1"/>
    </xf>
    <xf numFmtId="3" fontId="26" fillId="3" borderId="58" xfId="0" applyNumberFormat="1" applyFont="1" applyFill="1" applyBorder="1" applyAlignment="1" applyProtection="1">
      <alignment horizontal="right" vertical="top"/>
    </xf>
    <xf numFmtId="43" fontId="26" fillId="5" borderId="58" xfId="2" applyNumberFormat="1" applyFont="1" applyFill="1" applyBorder="1" applyAlignment="1" applyProtection="1">
      <alignment vertical="top"/>
    </xf>
    <xf numFmtId="3" fontId="26" fillId="3" borderId="58" xfId="0" applyNumberFormat="1" applyFont="1" applyFill="1" applyBorder="1" applyAlignment="1" applyProtection="1">
      <alignment horizontal="right" vertical="top" wrapText="1"/>
    </xf>
    <xf numFmtId="3" fontId="26" fillId="3" borderId="58" xfId="0" applyNumberFormat="1" applyFont="1" applyFill="1" applyBorder="1" applyAlignment="1" applyProtection="1">
      <alignment horizontal="right" vertical="top" wrapText="1" readingOrder="1"/>
    </xf>
    <xf numFmtId="169" fontId="26" fillId="5" borderId="58" xfId="2" applyNumberFormat="1" applyFont="1" applyFill="1" applyBorder="1" applyAlignment="1" applyProtection="1">
      <alignment vertical="top"/>
    </xf>
    <xf numFmtId="43" fontId="26" fillId="5" borderId="58" xfId="2" applyFont="1" applyFill="1" applyBorder="1" applyAlignment="1" applyProtection="1">
      <alignment vertical="top"/>
    </xf>
    <xf numFmtId="3" fontId="25" fillId="3" borderId="58" xfId="0" applyNumberFormat="1" applyFont="1" applyFill="1" applyBorder="1" applyAlignment="1" applyProtection="1">
      <alignment horizontal="center" vertical="top"/>
    </xf>
    <xf numFmtId="3" fontId="25" fillId="3" borderId="58" xfId="0" applyNumberFormat="1" applyFont="1" applyFill="1" applyBorder="1" applyAlignment="1" applyProtection="1">
      <alignment horizontal="center" vertical="top" wrapText="1"/>
    </xf>
    <xf numFmtId="170" fontId="26" fillId="5" borderId="58" xfId="2" applyNumberFormat="1" applyFont="1" applyFill="1" applyBorder="1" applyAlignment="1" applyProtection="1">
      <alignment vertical="top"/>
    </xf>
    <xf numFmtId="3" fontId="25" fillId="3" borderId="60" xfId="0" applyNumberFormat="1" applyFont="1" applyFill="1" applyBorder="1" applyAlignment="1" applyProtection="1">
      <alignment horizontal="center" vertical="top" wrapText="1"/>
    </xf>
    <xf numFmtId="9" fontId="26" fillId="5" borderId="60" xfId="17" applyFont="1" applyFill="1" applyBorder="1" applyAlignment="1" applyProtection="1">
      <alignment vertical="top"/>
    </xf>
    <xf numFmtId="3" fontId="25" fillId="3" borderId="59" xfId="0" applyNumberFormat="1" applyFont="1" applyFill="1" applyBorder="1" applyAlignment="1" applyProtection="1">
      <alignment horizontal="center" vertical="top" wrapText="1"/>
    </xf>
    <xf numFmtId="2" fontId="26" fillId="5" borderId="59" xfId="2" applyNumberFormat="1" applyFont="1" applyFill="1" applyBorder="1" applyAlignment="1" applyProtection="1">
      <alignment vertical="top"/>
    </xf>
    <xf numFmtId="9" fontId="26" fillId="5" borderId="59" xfId="17" applyFont="1" applyFill="1" applyBorder="1" applyAlignment="1" applyProtection="1">
      <alignment vertical="top"/>
    </xf>
    <xf numFmtId="0" fontId="26" fillId="4" borderId="58" xfId="0" applyFont="1" applyFill="1" applyBorder="1" applyAlignment="1" applyProtection="1">
      <alignment horizontal="center" vertical="top" wrapText="1"/>
      <protection locked="0"/>
    </xf>
    <xf numFmtId="0" fontId="26" fillId="2" borderId="58" xfId="0" applyFont="1" applyFill="1" applyBorder="1" applyAlignment="1" applyProtection="1">
      <alignment vertical="center"/>
    </xf>
    <xf numFmtId="165" fontId="56" fillId="12" borderId="0" xfId="8" applyFont="1" applyFill="1" applyBorder="1" applyProtection="1"/>
    <xf numFmtId="0" fontId="43" fillId="12" borderId="0" xfId="8" applyNumberFormat="1" applyFont="1" applyFill="1" applyBorder="1" applyAlignment="1" applyProtection="1">
      <alignment vertical="top"/>
    </xf>
    <xf numFmtId="165" fontId="26" fillId="12" borderId="0" xfId="8" applyFont="1" applyFill="1" applyBorder="1" applyProtection="1"/>
    <xf numFmtId="0" fontId="33" fillId="3" borderId="37" xfId="0" applyNumberFormat="1" applyFont="1" applyFill="1" applyBorder="1" applyAlignment="1" applyProtection="1">
      <alignment horizontal="left" vertical="top" wrapText="1"/>
    </xf>
    <xf numFmtId="0" fontId="33" fillId="3" borderId="38" xfId="0" applyNumberFormat="1" applyFont="1" applyFill="1" applyBorder="1" applyAlignment="1" applyProtection="1">
      <alignment horizontal="center" vertical="top" wrapText="1"/>
    </xf>
    <xf numFmtId="0" fontId="25" fillId="3" borderId="37" xfId="0" applyFont="1" applyFill="1" applyBorder="1" applyAlignment="1" applyProtection="1">
      <alignment horizontal="left" vertical="top"/>
    </xf>
    <xf numFmtId="0" fontId="30" fillId="3" borderId="37" xfId="0" applyFont="1" applyFill="1" applyBorder="1" applyAlignment="1" applyProtection="1">
      <alignment horizontal="left" vertical="top"/>
    </xf>
    <xf numFmtId="0" fontId="26" fillId="2" borderId="38" xfId="0" applyFont="1" applyFill="1" applyBorder="1" applyAlignment="1" applyProtection="1">
      <alignment vertical="top"/>
    </xf>
    <xf numFmtId="0" fontId="60" fillId="12" borderId="37" xfId="8" applyNumberFormat="1" applyFont="1" applyFill="1" applyBorder="1" applyAlignment="1" applyProtection="1">
      <alignment horizontal="left"/>
    </xf>
    <xf numFmtId="165" fontId="26" fillId="12" borderId="38" xfId="8" applyFont="1" applyFill="1" applyBorder="1" applyProtection="1"/>
    <xf numFmtId="0" fontId="26" fillId="12" borderId="37" xfId="8" applyNumberFormat="1" applyFont="1" applyFill="1" applyBorder="1" applyAlignment="1" applyProtection="1">
      <alignment horizontal="left"/>
    </xf>
    <xf numFmtId="0" fontId="26" fillId="3" borderId="39" xfId="0" applyFont="1" applyFill="1" applyBorder="1" applyAlignment="1" applyProtection="1">
      <alignment horizontal="left" vertical="top"/>
    </xf>
    <xf numFmtId="0" fontId="29" fillId="3" borderId="58" xfId="0" applyFont="1" applyFill="1" applyBorder="1" applyAlignment="1" applyProtection="1">
      <alignment horizontal="center" vertical="center"/>
    </xf>
    <xf numFmtId="0" fontId="29" fillId="3" borderId="58" xfId="0" applyFont="1" applyFill="1" applyBorder="1" applyAlignment="1" applyProtection="1">
      <alignment horizontal="center" vertical="center" wrapText="1"/>
    </xf>
    <xf numFmtId="0" fontId="49" fillId="3" borderId="58" xfId="0" applyFont="1" applyFill="1" applyBorder="1" applyAlignment="1" applyProtection="1">
      <alignment horizontal="right" vertical="center" wrapText="1"/>
    </xf>
    <xf numFmtId="0" fontId="26" fillId="11" borderId="58" xfId="0" applyFont="1" applyFill="1" applyBorder="1" applyAlignment="1" applyProtection="1">
      <alignment vertical="center"/>
      <protection locked="0"/>
    </xf>
    <xf numFmtId="0" fontId="26" fillId="11" borderId="58" xfId="0" applyFont="1" applyFill="1" applyBorder="1" applyAlignment="1" applyProtection="1">
      <alignment horizontal="center" vertical="center"/>
      <protection locked="0"/>
    </xf>
    <xf numFmtId="0" fontId="26" fillId="4" borderId="58" xfId="0" applyFont="1" applyFill="1" applyBorder="1" applyAlignment="1" applyProtection="1">
      <alignment horizontal="center" vertical="center" wrapText="1"/>
      <protection locked="0"/>
    </xf>
    <xf numFmtId="166" fontId="29" fillId="3" borderId="58" xfId="0" applyNumberFormat="1" applyFont="1" applyFill="1" applyBorder="1" applyAlignment="1" applyProtection="1">
      <alignment horizontal="center" vertical="center" wrapText="1"/>
    </xf>
    <xf numFmtId="0" fontId="25" fillId="3" borderId="58" xfId="0" applyFont="1" applyFill="1" applyBorder="1" applyAlignment="1" applyProtection="1">
      <alignment horizontal="center" vertical="center" wrapText="1"/>
    </xf>
    <xf numFmtId="0" fontId="26" fillId="5" borderId="58" xfId="0" applyFont="1" applyFill="1" applyBorder="1" applyAlignment="1" applyProtection="1">
      <alignment horizontal="center" vertical="center" wrapText="1"/>
    </xf>
    <xf numFmtId="166" fontId="26" fillId="5" borderId="58" xfId="17" applyNumberFormat="1" applyFont="1" applyFill="1" applyBorder="1" applyAlignment="1" applyProtection="1">
      <alignment horizontal="center" vertical="center"/>
    </xf>
    <xf numFmtId="9" fontId="26" fillId="4" borderId="58" xfId="17" applyFont="1" applyFill="1" applyBorder="1" applyAlignment="1" applyProtection="1">
      <alignment horizontal="center" vertical="center" wrapText="1"/>
      <protection locked="0"/>
    </xf>
    <xf numFmtId="0" fontId="25" fillId="3" borderId="60" xfId="0" applyFont="1" applyFill="1" applyBorder="1" applyAlignment="1" applyProtection="1">
      <alignment horizontal="center" vertical="top" wrapText="1"/>
    </xf>
    <xf numFmtId="0" fontId="29" fillId="3" borderId="60" xfId="0" applyFont="1" applyFill="1" applyBorder="1" applyAlignment="1" applyProtection="1">
      <alignment horizontal="center" vertical="top" wrapText="1"/>
    </xf>
    <xf numFmtId="0" fontId="26" fillId="3" borderId="58" xfId="0" applyFont="1" applyFill="1" applyBorder="1" applyAlignment="1" applyProtection="1">
      <alignment horizontal="center" vertical="top" wrapText="1"/>
    </xf>
    <xf numFmtId="1" fontId="43" fillId="3" borderId="0" xfId="0" applyNumberFormat="1" applyFont="1" applyFill="1" applyBorder="1" applyAlignment="1" applyProtection="1">
      <alignment horizontal="center" vertical="center" wrapText="1"/>
    </xf>
    <xf numFmtId="1" fontId="25" fillId="3" borderId="58" xfId="0" applyNumberFormat="1" applyFont="1" applyFill="1" applyBorder="1" applyAlignment="1" applyProtection="1">
      <alignment horizontal="center" vertical="center" wrapText="1"/>
    </xf>
    <xf numFmtId="9" fontId="26" fillId="3" borderId="0" xfId="17" applyFont="1" applyFill="1" applyBorder="1" applyAlignment="1" applyProtection="1">
      <alignment horizontal="center" vertical="center" wrapText="1"/>
    </xf>
    <xf numFmtId="0" fontId="25" fillId="3" borderId="0" xfId="0" applyFont="1" applyFill="1" applyBorder="1" applyAlignment="1" applyProtection="1">
      <alignment horizontal="center" vertical="center" wrapText="1"/>
    </xf>
    <xf numFmtId="0" fontId="25" fillId="3" borderId="58" xfId="0" applyFont="1" applyFill="1" applyBorder="1" applyAlignment="1" applyProtection="1">
      <alignment horizontal="center" vertical="center"/>
    </xf>
    <xf numFmtId="0" fontId="26" fillId="2" borderId="58" xfId="0" applyFont="1" applyFill="1" applyBorder="1" applyAlignment="1" applyProtection="1">
      <alignment horizontal="center" vertical="center"/>
    </xf>
    <xf numFmtId="0" fontId="25" fillId="3" borderId="0" xfId="0" applyFont="1" applyFill="1" applyBorder="1" applyAlignment="1" applyProtection="1">
      <alignment horizontal="center" vertical="center"/>
    </xf>
    <xf numFmtId="0" fontId="1" fillId="0" borderId="0" xfId="0" applyFont="1" applyBorder="1"/>
    <xf numFmtId="0" fontId="0" fillId="0" borderId="0" xfId="0" applyBorder="1"/>
    <xf numFmtId="0" fontId="1" fillId="0" borderId="0" xfId="0" applyFont="1" applyBorder="1" applyAlignment="1">
      <alignment vertical="top"/>
    </xf>
    <xf numFmtId="0" fontId="5" fillId="0" borderId="0" xfId="0" applyFont="1" applyBorder="1"/>
    <xf numFmtId="0" fontId="5" fillId="0" borderId="0" xfId="0" applyFont="1" applyBorder="1" applyAlignment="1">
      <alignment vertical="top"/>
    </xf>
    <xf numFmtId="0" fontId="26" fillId="11" borderId="61" xfId="0" applyFont="1" applyFill="1" applyBorder="1" applyAlignment="1" applyProtection="1">
      <alignment horizontal="center" vertical="center" wrapText="1"/>
      <protection locked="0"/>
    </xf>
    <xf numFmtId="0" fontId="26" fillId="11" borderId="58" xfId="0" applyFont="1" applyFill="1" applyBorder="1" applyAlignment="1" applyProtection="1">
      <alignment horizontal="center" vertical="center" wrapText="1"/>
      <protection locked="0"/>
    </xf>
    <xf numFmtId="0" fontId="29" fillId="3" borderId="58" xfId="0" applyFont="1" applyFill="1" applyBorder="1" applyAlignment="1" applyProtection="1">
      <alignment vertical="center"/>
    </xf>
    <xf numFmtId="0" fontId="26" fillId="5" borderId="58" xfId="0" applyFont="1" applyFill="1" applyBorder="1" applyAlignment="1" applyProtection="1">
      <alignment horizontal="right" vertical="center" wrapText="1"/>
    </xf>
    <xf numFmtId="0" fontId="49" fillId="3" borderId="58" xfId="0" applyFont="1" applyFill="1" applyBorder="1" applyAlignment="1" applyProtection="1">
      <alignment vertical="center" wrapText="1"/>
    </xf>
    <xf numFmtId="0" fontId="26" fillId="0" borderId="58" xfId="0" applyFont="1" applyFill="1" applyBorder="1" applyAlignment="1" applyProtection="1">
      <alignment vertical="center"/>
    </xf>
    <xf numFmtId="49" fontId="30" fillId="3" borderId="53" xfId="0" applyNumberFormat="1" applyFont="1" applyFill="1" applyBorder="1" applyAlignment="1" applyProtection="1">
      <alignment horizontal="left" vertical="top"/>
    </xf>
    <xf numFmtId="49" fontId="26" fillId="3" borderId="53" xfId="0" applyNumberFormat="1" applyFont="1" applyFill="1" applyBorder="1" applyAlignment="1" applyProtection="1">
      <alignment horizontal="left"/>
    </xf>
    <xf numFmtId="0" fontId="26" fillId="3" borderId="53" xfId="0" applyNumberFormat="1" applyFont="1" applyFill="1" applyBorder="1" applyAlignment="1" applyProtection="1">
      <alignment horizontal="left"/>
    </xf>
    <xf numFmtId="0" fontId="26" fillId="0" borderId="53" xfId="0" applyNumberFormat="1" applyFont="1" applyFill="1" applyBorder="1" applyAlignment="1" applyProtection="1">
      <alignment horizontal="left"/>
    </xf>
    <xf numFmtId="0" fontId="26" fillId="3" borderId="53" xfId="0" applyNumberFormat="1" applyFont="1" applyFill="1" applyBorder="1" applyAlignment="1" applyProtection="1">
      <alignment horizontal="left" vertical="center"/>
    </xf>
    <xf numFmtId="0" fontId="26" fillId="3" borderId="53" xfId="0" applyNumberFormat="1" applyFont="1" applyFill="1" applyBorder="1" applyAlignment="1" applyProtection="1">
      <alignment horizontal="left" vertical="top"/>
    </xf>
    <xf numFmtId="49" fontId="26" fillId="3" borderId="53" xfId="0" applyNumberFormat="1" applyFont="1" applyFill="1" applyBorder="1" applyAlignment="1" applyProtection="1">
      <alignment horizontal="left" vertical="top" wrapText="1"/>
    </xf>
    <xf numFmtId="49" fontId="26" fillId="0" borderId="53" xfId="0" applyNumberFormat="1" applyFont="1" applyFill="1" applyBorder="1" applyAlignment="1" applyProtection="1">
      <alignment horizontal="left" vertical="top"/>
    </xf>
    <xf numFmtId="49" fontId="26" fillId="3" borderId="0" xfId="0" applyNumberFormat="1" applyFont="1" applyFill="1" applyAlignment="1" applyProtection="1">
      <alignment horizontal="left" vertical="top"/>
    </xf>
    <xf numFmtId="49" fontId="26" fillId="3" borderId="55" xfId="0" applyNumberFormat="1" applyFont="1" applyFill="1" applyBorder="1" applyAlignment="1" applyProtection="1">
      <alignment horizontal="left" vertical="top"/>
    </xf>
    <xf numFmtId="49" fontId="25" fillId="3" borderId="58" xfId="0" applyNumberFormat="1" applyFont="1" applyFill="1" applyBorder="1" applyAlignment="1">
      <alignment vertical="top"/>
    </xf>
    <xf numFmtId="49" fontId="26" fillId="2" borderId="58" xfId="0" applyNumberFormat="1" applyFont="1" applyFill="1" applyBorder="1" applyAlignment="1">
      <alignment vertical="top"/>
    </xf>
    <xf numFmtId="49" fontId="26" fillId="4" borderId="2" xfId="0" applyNumberFormat="1" applyFont="1" applyFill="1" applyBorder="1" applyAlignment="1" applyProtection="1">
      <alignment horizontal="center" vertical="center" wrapText="1"/>
      <protection locked="0"/>
    </xf>
    <xf numFmtId="49" fontId="26" fillId="4" borderId="4" xfId="0" applyNumberFormat="1" applyFont="1" applyFill="1" applyBorder="1" applyAlignment="1" applyProtection="1">
      <alignment horizontal="center" vertical="center" wrapText="1"/>
      <protection locked="0"/>
    </xf>
    <xf numFmtId="49" fontId="29" fillId="3" borderId="49" xfId="0" applyNumberFormat="1" applyFont="1" applyFill="1" applyBorder="1" applyAlignment="1" applyProtection="1">
      <alignment vertical="center" wrapText="1" readingOrder="2"/>
    </xf>
    <xf numFmtId="167" fontId="29" fillId="3" borderId="43" xfId="2" applyNumberFormat="1" applyFont="1" applyFill="1" applyBorder="1" applyAlignment="1" applyProtection="1">
      <alignment vertical="center"/>
    </xf>
    <xf numFmtId="49" fontId="29" fillId="0" borderId="43" xfId="0" applyNumberFormat="1" applyFont="1" applyBorder="1" applyAlignment="1" applyProtection="1">
      <alignment vertical="center"/>
    </xf>
    <xf numFmtId="49" fontId="29" fillId="3" borderId="43" xfId="0" applyNumberFormat="1" applyFont="1" applyFill="1" applyBorder="1" applyAlignment="1" applyProtection="1">
      <alignment vertical="center"/>
    </xf>
    <xf numFmtId="167" fontId="29" fillId="5" borderId="58" xfId="2" applyNumberFormat="1" applyFont="1" applyFill="1" applyBorder="1" applyAlignment="1" applyProtection="1">
      <alignment horizontal="right" vertical="center" wrapText="1" indent="3" readingOrder="2"/>
    </xf>
    <xf numFmtId="9" fontId="29" fillId="5" borderId="58" xfId="17" applyFont="1" applyFill="1" applyBorder="1" applyAlignment="1" applyProtection="1">
      <alignment horizontal="center" vertical="center" wrapText="1" readingOrder="2"/>
    </xf>
    <xf numFmtId="168" fontId="29" fillId="5" borderId="58" xfId="2" applyNumberFormat="1" applyFont="1" applyFill="1" applyBorder="1" applyAlignment="1" applyProtection="1">
      <alignment horizontal="center" vertical="center" wrapText="1"/>
    </xf>
    <xf numFmtId="168" fontId="29" fillId="5" borderId="58" xfId="0" applyNumberFormat="1" applyFont="1" applyFill="1" applyBorder="1" applyAlignment="1" applyProtection="1">
      <alignment horizontal="center" vertical="center" wrapText="1"/>
    </xf>
    <xf numFmtId="49" fontId="2" fillId="4" borderId="4" xfId="1" applyNumberFormat="1" applyFill="1" applyBorder="1" applyAlignment="1" applyProtection="1">
      <alignment horizontal="center" vertical="center" wrapText="1"/>
      <protection locked="0"/>
    </xf>
    <xf numFmtId="49" fontId="26" fillId="3" borderId="58" xfId="0" applyNumberFormat="1" applyFont="1" applyFill="1" applyBorder="1" applyAlignment="1">
      <alignment horizontal="right" vertical="top" wrapText="1"/>
    </xf>
    <xf numFmtId="49" fontId="26" fillId="0" borderId="43" xfId="0" applyNumberFormat="1" applyFont="1" applyFill="1" applyBorder="1" applyAlignment="1" applyProtection="1">
      <alignment horizontal="right" vertical="center" wrapText="1"/>
    </xf>
    <xf numFmtId="49" fontId="26" fillId="4" borderId="4" xfId="0" applyNumberFormat="1" applyFont="1" applyFill="1" applyBorder="1" applyAlignment="1" applyProtection="1">
      <alignment vertical="center" wrapText="1"/>
      <protection locked="0"/>
    </xf>
    <xf numFmtId="2" fontId="25" fillId="3" borderId="58" xfId="0" applyNumberFormat="1" applyFont="1" applyFill="1" applyBorder="1" applyAlignment="1" applyProtection="1">
      <alignment horizontal="center" vertical="center" wrapText="1" readingOrder="2"/>
    </xf>
    <xf numFmtId="0" fontId="29" fillId="3" borderId="58" xfId="0" applyFont="1" applyFill="1" applyBorder="1" applyAlignment="1" applyProtection="1">
      <alignment horizontal="center" vertical="center" wrapText="1" readingOrder="2"/>
    </xf>
    <xf numFmtId="0" fontId="61" fillId="3" borderId="0" xfId="1" applyFont="1" applyFill="1" applyBorder="1" applyAlignment="1" applyProtection="1">
      <alignment horizontal="right" vertical="top"/>
    </xf>
    <xf numFmtId="0" fontId="32" fillId="3" borderId="0" xfId="0" applyNumberFormat="1" applyFont="1" applyFill="1" applyBorder="1" applyAlignment="1" applyProtection="1">
      <alignment horizontal="right" vertical="top" wrapText="1"/>
    </xf>
    <xf numFmtId="0" fontId="33" fillId="15" borderId="34" xfId="0" applyNumberFormat="1" applyFont="1" applyFill="1" applyBorder="1" applyAlignment="1" applyProtection="1">
      <alignment horizontal="center" vertical="center" wrapText="1"/>
    </xf>
    <xf numFmtId="0" fontId="33" fillId="15" borderId="35" xfId="0" applyNumberFormat="1" applyFont="1" applyFill="1" applyBorder="1" applyAlignment="1" applyProtection="1">
      <alignment horizontal="center" vertical="center"/>
    </xf>
    <xf numFmtId="0" fontId="33" fillId="15" borderId="36" xfId="0" applyNumberFormat="1" applyFont="1" applyFill="1" applyBorder="1" applyAlignment="1" applyProtection="1">
      <alignment horizontal="center" vertical="center"/>
    </xf>
    <xf numFmtId="0" fontId="33" fillId="15" borderId="37" xfId="0" applyNumberFormat="1" applyFont="1" applyFill="1" applyBorder="1" applyAlignment="1" applyProtection="1">
      <alignment horizontal="center" vertical="center"/>
    </xf>
    <xf numFmtId="0" fontId="33" fillId="15" borderId="0" xfId="0" applyNumberFormat="1" applyFont="1" applyFill="1" applyBorder="1" applyAlignment="1" applyProtection="1">
      <alignment horizontal="center" vertical="center"/>
    </xf>
    <xf numFmtId="0" fontId="33" fillId="15" borderId="38" xfId="0" applyNumberFormat="1" applyFont="1" applyFill="1" applyBorder="1" applyAlignment="1" applyProtection="1">
      <alignment horizontal="center" vertical="center"/>
    </xf>
    <xf numFmtId="0" fontId="60" fillId="3" borderId="62" xfId="0" applyFont="1" applyFill="1" applyBorder="1" applyAlignment="1">
      <alignment horizontal="center" vertical="top" wrapText="1" readingOrder="2"/>
    </xf>
    <xf numFmtId="0" fontId="60" fillId="3" borderId="63" xfId="0" applyFont="1" applyFill="1" applyBorder="1" applyAlignment="1">
      <alignment horizontal="center" vertical="top" wrapText="1" readingOrder="2"/>
    </xf>
    <xf numFmtId="0" fontId="60" fillId="3" borderId="64" xfId="0" applyFont="1" applyFill="1" applyBorder="1" applyAlignment="1">
      <alignment horizontal="center" vertical="top" wrapText="1" readingOrder="2"/>
    </xf>
    <xf numFmtId="0" fontId="60" fillId="3" borderId="65" xfId="0" applyFont="1" applyFill="1" applyBorder="1" applyAlignment="1">
      <alignment horizontal="center" vertical="top" wrapText="1" readingOrder="2"/>
    </xf>
    <xf numFmtId="0" fontId="60" fillId="3" borderId="66" xfId="0" applyFont="1" applyFill="1" applyBorder="1" applyAlignment="1">
      <alignment horizontal="center" vertical="top" wrapText="1" readingOrder="2"/>
    </xf>
    <xf numFmtId="0" fontId="60" fillId="3" borderId="67" xfId="0" applyFont="1" applyFill="1" applyBorder="1" applyAlignment="1">
      <alignment horizontal="center" vertical="top" wrapText="1" readingOrder="2"/>
    </xf>
    <xf numFmtId="49" fontId="59" fillId="3" borderId="0" xfId="0" applyNumberFormat="1" applyFont="1" applyFill="1" applyBorder="1" applyAlignment="1" applyProtection="1">
      <alignment horizontal="right" vertical="top" wrapText="1"/>
    </xf>
    <xf numFmtId="49" fontId="26" fillId="4" borderId="43" xfId="0" applyNumberFormat="1" applyFont="1" applyFill="1" applyBorder="1" applyAlignment="1" applyProtection="1">
      <alignment horizontal="right" vertical="top" wrapText="1"/>
      <protection locked="0"/>
    </xf>
    <xf numFmtId="0" fontId="33" fillId="16" borderId="50" xfId="0" applyNumberFormat="1" applyFont="1" applyFill="1" applyBorder="1" applyAlignment="1" applyProtection="1">
      <alignment horizontal="center" vertical="center" wrapText="1"/>
    </xf>
    <xf numFmtId="0" fontId="33" fillId="16" borderId="51" xfId="0" applyNumberFormat="1" applyFont="1" applyFill="1" applyBorder="1" applyAlignment="1" applyProtection="1">
      <alignment horizontal="center" vertical="center" wrapText="1"/>
    </xf>
    <xf numFmtId="0" fontId="33" fillId="16" borderId="52" xfId="0" applyNumberFormat="1" applyFont="1" applyFill="1" applyBorder="1" applyAlignment="1" applyProtection="1">
      <alignment horizontal="center" vertical="center" wrapText="1"/>
    </xf>
    <xf numFmtId="49" fontId="49" fillId="3" borderId="45" xfId="0" applyNumberFormat="1" applyFont="1" applyFill="1" applyBorder="1" applyAlignment="1" applyProtection="1">
      <alignment horizontal="right" vertical="top" wrapText="1"/>
    </xf>
    <xf numFmtId="49" fontId="49" fillId="3" borderId="46" xfId="0" applyNumberFormat="1" applyFont="1" applyFill="1" applyBorder="1" applyAlignment="1" applyProtection="1">
      <alignment horizontal="right" vertical="top" wrapText="1"/>
    </xf>
    <xf numFmtId="0" fontId="47" fillId="3" borderId="47" xfId="0" applyNumberFormat="1" applyFont="1" applyFill="1" applyBorder="1" applyAlignment="1" applyProtection="1">
      <alignment horizontal="right" vertical="top" wrapText="1"/>
    </xf>
    <xf numFmtId="0" fontId="47" fillId="3" borderId="0" xfId="0" applyNumberFormat="1" applyFont="1" applyFill="1" applyBorder="1" applyAlignment="1" applyProtection="1">
      <alignment horizontal="right" vertical="top" wrapText="1"/>
    </xf>
    <xf numFmtId="49" fontId="51" fillId="0" borderId="43" xfId="0" applyNumberFormat="1" applyFont="1" applyBorder="1" applyAlignment="1" applyProtection="1">
      <alignment horizontal="right" vertical="top" wrapText="1" readingOrder="2"/>
    </xf>
    <xf numFmtId="49" fontId="48" fillId="3" borderId="43" xfId="0" applyNumberFormat="1" applyFont="1" applyFill="1" applyBorder="1" applyAlignment="1" applyProtection="1">
      <alignment horizontal="center" vertical="top"/>
    </xf>
    <xf numFmtId="0" fontId="54" fillId="3" borderId="0" xfId="0" applyFont="1" applyFill="1" applyAlignment="1" applyProtection="1">
      <alignment horizontal="right" vertical="top" wrapText="1"/>
    </xf>
    <xf numFmtId="0" fontId="55" fillId="0" borderId="0" xfId="0" applyFont="1" applyAlignment="1">
      <alignment vertical="top"/>
    </xf>
    <xf numFmtId="0" fontId="26" fillId="4" borderId="0" xfId="0" applyFont="1" applyFill="1" applyBorder="1" applyAlignment="1" applyProtection="1">
      <alignment horizontal="right" vertical="top" wrapText="1"/>
      <protection locked="0"/>
    </xf>
    <xf numFmtId="0" fontId="29" fillId="3" borderId="0" xfId="0" applyFont="1" applyFill="1" applyBorder="1" applyAlignment="1" applyProtection="1">
      <alignment vertical="top" wrapText="1"/>
    </xf>
    <xf numFmtId="0" fontId="29" fillId="3" borderId="0" xfId="8" applyNumberFormat="1" applyFont="1" applyFill="1" applyBorder="1" applyAlignment="1" applyProtection="1">
      <alignment vertical="top" wrapText="1"/>
    </xf>
    <xf numFmtId="0" fontId="29" fillId="3" borderId="0" xfId="18" applyNumberFormat="1" applyFont="1" applyFill="1" applyBorder="1" applyAlignment="1" applyProtection="1">
      <alignment vertical="top" wrapText="1"/>
    </xf>
    <xf numFmtId="0" fontId="52" fillId="2" borderId="0" xfId="9" applyNumberFormat="1" applyFont="1" applyFill="1" applyAlignment="1" applyProtection="1">
      <alignment horizontal="center" vertical="top" wrapText="1"/>
    </xf>
    <xf numFmtId="0" fontId="26" fillId="2" borderId="0" xfId="0" applyFont="1" applyFill="1" applyBorder="1" applyAlignment="1" applyProtection="1">
      <alignment horizontal="center"/>
    </xf>
    <xf numFmtId="0" fontId="25" fillId="2" borderId="0" xfId="0" applyFont="1" applyFill="1" applyBorder="1" applyAlignment="1" applyProtection="1">
      <alignment horizontal="center"/>
    </xf>
    <xf numFmtId="0" fontId="29" fillId="0" borderId="0" xfId="8" applyNumberFormat="1" applyFont="1" applyFill="1" applyBorder="1" applyAlignment="1" applyProtection="1">
      <alignment vertical="top" wrapText="1"/>
    </xf>
    <xf numFmtId="0" fontId="33" fillId="16" borderId="34" xfId="0" applyNumberFormat="1" applyFont="1" applyFill="1" applyBorder="1" applyAlignment="1" applyProtection="1">
      <alignment horizontal="center" vertical="top" wrapText="1"/>
    </xf>
    <xf numFmtId="0" fontId="33" fillId="16" borderId="35" xfId="0" applyNumberFormat="1" applyFont="1" applyFill="1" applyBorder="1" applyAlignment="1" applyProtection="1">
      <alignment horizontal="center" vertical="top" wrapText="1"/>
    </xf>
    <xf numFmtId="0" fontId="29" fillId="3" borderId="37" xfId="0" applyFont="1" applyFill="1" applyBorder="1" applyAlignment="1" applyProtection="1">
      <alignment horizontal="left" vertical="top" wrapText="1" readingOrder="2"/>
    </xf>
    <xf numFmtId="0" fontId="29" fillId="3" borderId="58" xfId="0" applyFont="1" applyFill="1" applyBorder="1" applyAlignment="1" applyProtection="1">
      <alignment horizontal="center" vertical="top" wrapText="1" readingOrder="2"/>
    </xf>
    <xf numFmtId="0" fontId="29" fillId="3" borderId="58" xfId="0" applyFont="1" applyFill="1" applyBorder="1" applyAlignment="1" applyProtection="1">
      <alignment horizontal="center" vertical="top" readingOrder="2"/>
    </xf>
    <xf numFmtId="0" fontId="1" fillId="2" borderId="0" xfId="0" applyFont="1" applyFill="1" applyAlignment="1" applyProtection="1">
      <alignment horizontal="center"/>
    </xf>
    <xf numFmtId="0" fontId="4" fillId="3" borderId="0" xfId="8" applyNumberFormat="1" applyFont="1" applyFill="1" applyBorder="1" applyAlignment="1" applyProtection="1">
      <alignment vertical="top" wrapText="1"/>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xf numFmtId="0" fontId="29" fillId="3" borderId="0" xfId="0" applyFont="1" applyFill="1" applyBorder="1" applyAlignment="1" applyProtection="1">
      <alignment horizontal="right" vertical="top" wrapText="1"/>
    </xf>
    <xf numFmtId="0" fontId="29" fillId="0" borderId="0" xfId="0" applyFont="1" applyBorder="1" applyAlignment="1">
      <alignment vertical="top"/>
    </xf>
    <xf numFmtId="0" fontId="33" fillId="16" borderId="36" xfId="0" applyNumberFormat="1" applyFont="1" applyFill="1" applyBorder="1" applyAlignment="1" applyProtection="1">
      <alignment horizontal="center" vertical="top" wrapText="1"/>
    </xf>
    <xf numFmtId="0" fontId="26" fillId="3" borderId="0" xfId="0" applyFont="1" applyFill="1" applyBorder="1" applyAlignment="1" applyProtection="1">
      <alignment horizontal="right" vertical="top" wrapText="1"/>
    </xf>
    <xf numFmtId="0" fontId="52" fillId="2" borderId="37" xfId="9" applyNumberFormat="1" applyFont="1" applyFill="1" applyBorder="1" applyAlignment="1" applyProtection="1">
      <alignment horizontal="center" vertical="top" wrapText="1"/>
    </xf>
    <xf numFmtId="0" fontId="52" fillId="2" borderId="0" xfId="9" applyNumberFormat="1" applyFont="1" applyFill="1" applyBorder="1" applyAlignment="1" applyProtection="1">
      <alignment horizontal="center" vertical="top" wrapText="1"/>
    </xf>
    <xf numFmtId="0" fontId="29" fillId="3" borderId="0" xfId="0" applyFont="1" applyFill="1" applyAlignment="1">
      <alignment horizontal="right" vertical="top" wrapText="1"/>
    </xf>
    <xf numFmtId="0" fontId="29" fillId="0" borderId="0" xfId="0" applyFont="1" applyAlignment="1">
      <alignment vertical="top"/>
    </xf>
    <xf numFmtId="0" fontId="16" fillId="10" borderId="12" xfId="0" applyFont="1" applyFill="1" applyBorder="1" applyAlignment="1" applyProtection="1">
      <alignment horizontal="center"/>
    </xf>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41">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0" tint="-0.34998626667073579"/>
        </patternFill>
      </fill>
    </dxf>
    <dxf>
      <font>
        <color rgb="FFFFFF00"/>
      </font>
      <fill>
        <patternFill>
          <bgColor rgb="FFFF0000"/>
        </patternFill>
      </fill>
    </dxf>
    <dxf>
      <font>
        <color rgb="FFFFFF00"/>
      </font>
      <fill>
        <patternFill>
          <fgColor rgb="FFFF0000"/>
          <bgColor rgb="FFFF0000"/>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DAE8F4"/>
      <color rgb="FFE3E3EB"/>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Ref>
              <c:f>'אמדן כלכלי'!$B$36:$B$36</c:f>
              <c:strCache>
                <c:ptCount val="1"/>
                <c:pt idx="0">
                  <c:v>תאורה</c:v>
                </c:pt>
              </c:strCache>
            </c:strRef>
          </c:cat>
          <c:val>
            <c:numRef>
              <c:f>'אמדן כלכלי'!$C$36:$C$36</c:f>
              <c:numCache>
                <c:formatCode>"₪"\ #,##0</c:formatCode>
                <c:ptCount val="1"/>
                <c:pt idx="0">
                  <c:v>0</c:v>
                </c:pt>
              </c:numCache>
            </c:numRef>
          </c:val>
          <c:extLst xmlns:c16r2="http://schemas.microsoft.com/office/drawing/2015/06/chart">
            <c:ext xmlns:c16="http://schemas.microsoft.com/office/drawing/2014/chart" uri="{C3380CC4-5D6E-409C-BE32-E72D297353CC}">
              <c16:uniqueId val="{00000000-37CB-4233-949F-F063DF794919}"/>
            </c:ext>
          </c:extLst>
        </c:ser>
        <c:ser>
          <c:idx val="0"/>
          <c:order val="1"/>
          <c:tx>
            <c:v>חיסכון שנה 1</c:v>
          </c:tx>
          <c:invertIfNegative val="0"/>
          <c:cat>
            <c:strRef>
              <c:f>'אמדן כלכלי'!$B$36:$B$36</c:f>
              <c:strCache>
                <c:ptCount val="1"/>
                <c:pt idx="0">
                  <c:v>תאורה</c:v>
                </c:pt>
              </c:strCache>
            </c:strRef>
          </c:cat>
          <c:val>
            <c:numRef>
              <c:f>'אמדן כלכלי'!$C$73:$C$80</c:f>
            </c:numRef>
          </c:val>
          <c:extLst xmlns:c16r2="http://schemas.microsoft.com/office/drawing/2015/06/chart">
            <c:ext xmlns:c16="http://schemas.microsoft.com/office/drawing/2014/chart" uri="{C3380CC4-5D6E-409C-BE32-E72D297353CC}">
              <c16:uniqueId val="{00000001-37CB-4233-949F-F063DF794919}"/>
            </c:ext>
          </c:extLst>
        </c:ser>
        <c:dLbls>
          <c:showLegendKey val="0"/>
          <c:showVal val="0"/>
          <c:showCatName val="0"/>
          <c:showSerName val="0"/>
          <c:showPercent val="0"/>
          <c:showBubbleSize val="0"/>
        </c:dLbls>
        <c:gapWidth val="150"/>
        <c:axId val="-1489466640"/>
        <c:axId val="-1489491664"/>
      </c:barChart>
      <c:catAx>
        <c:axId val="-1489466640"/>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1489491664"/>
        <c:crosses val="autoZero"/>
        <c:auto val="1"/>
        <c:lblAlgn val="ctr"/>
        <c:lblOffset val="100"/>
        <c:noMultiLvlLbl val="0"/>
      </c:catAx>
      <c:valAx>
        <c:axId val="-1489491664"/>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489466640"/>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ysClr val="windowText" lastClr="000000"/>
                </a:solidFill>
              </a:defRPr>
            </a:pPr>
            <a:r>
              <a:rPr lang="he-IL" sz="1200">
                <a:solidFill>
                  <a:sysClr val="windowText" lastClr="000000"/>
                </a:solidFill>
              </a:rPr>
              <a:t>הוצאות</a:t>
            </a:r>
            <a:r>
              <a:rPr lang="he-IL" sz="1200" baseline="0">
                <a:solidFill>
                  <a:sysClr val="windowText" lastClr="000000"/>
                </a:solidFill>
              </a:rPr>
              <a:t> על אנרגיה לפני ואחרי הטמעת הפרויקט</a:t>
            </a:r>
          </a:p>
        </c:rich>
      </c:tx>
      <c:layout>
        <c:manualLayout>
          <c:xMode val="edge"/>
          <c:yMode val="edge"/>
          <c:x val="0.23140935934380716"/>
          <c:y val="2.9661016949152543E-2"/>
        </c:manualLayout>
      </c:layout>
      <c:overlay val="0"/>
    </c:title>
    <c:autoTitleDeleted val="0"/>
    <c:plotArea>
      <c:layout>
        <c:manualLayout>
          <c:layoutTarget val="inner"/>
          <c:xMode val="edge"/>
          <c:yMode val="edge"/>
          <c:x val="0.14114602180940714"/>
          <c:y val="0.14775762566041278"/>
          <c:w val="0.69828438146231064"/>
          <c:h val="0.57142581667176062"/>
        </c:manualLayout>
      </c:layout>
      <c:barChart>
        <c:barDir val="col"/>
        <c:grouping val="clustered"/>
        <c:varyColors val="0"/>
        <c:ser>
          <c:idx val="0"/>
          <c:order val="0"/>
          <c:tx>
            <c:v>הוצאות לפני הפרויקט</c:v>
          </c:tx>
          <c:invertIfNegative val="0"/>
          <c:cat>
            <c:strRef>
              <c:f>'אמדן כלכלי'!$B$17:$B$17</c:f>
              <c:strCache>
                <c:ptCount val="1"/>
                <c:pt idx="0">
                  <c:v>חשמל</c:v>
                </c:pt>
              </c:strCache>
            </c:strRef>
          </c:cat>
          <c:val>
            <c:numRef>
              <c:f>'אמדן כלכלי'!$F$17:$F$17</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8770-4CC0-982F-A7EA04D02F95}"/>
            </c:ext>
          </c:extLst>
        </c:ser>
        <c:ser>
          <c:idx val="1"/>
          <c:order val="1"/>
          <c:tx>
            <c:v>הוצאות צפויות</c:v>
          </c:tx>
          <c:invertIfNegative val="0"/>
          <c:cat>
            <c:strRef>
              <c:f>'אמדן כלכלי'!$B$17:$B$17</c:f>
              <c:strCache>
                <c:ptCount val="1"/>
                <c:pt idx="0">
                  <c:v>חשמל</c:v>
                </c:pt>
              </c:strCache>
            </c:strRef>
          </c:cat>
          <c:val>
            <c:numRef>
              <c:f>'אמדן כלכלי'!$D$27:$D$27</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1-8770-4CC0-982F-A7EA04D02F95}"/>
            </c:ext>
          </c:extLst>
        </c:ser>
        <c:dLbls>
          <c:showLegendKey val="0"/>
          <c:showVal val="0"/>
          <c:showCatName val="0"/>
          <c:showSerName val="0"/>
          <c:showPercent val="0"/>
          <c:showBubbleSize val="0"/>
        </c:dLbls>
        <c:gapWidth val="150"/>
        <c:axId val="-1489488944"/>
        <c:axId val="-1489476976"/>
      </c:barChart>
      <c:catAx>
        <c:axId val="-1489488944"/>
        <c:scaling>
          <c:orientation val="maxMin"/>
        </c:scaling>
        <c:delete val="0"/>
        <c:axPos val="b"/>
        <c:numFmt formatCode="General" sourceLinked="0"/>
        <c:majorTickMark val="out"/>
        <c:minorTickMark val="none"/>
        <c:tickLblPos val="nextTo"/>
        <c:crossAx val="-1489476976"/>
        <c:crosses val="autoZero"/>
        <c:auto val="1"/>
        <c:lblAlgn val="ctr"/>
        <c:lblOffset val="100"/>
        <c:noMultiLvlLbl val="0"/>
      </c:catAx>
      <c:valAx>
        <c:axId val="-1489476976"/>
        <c:scaling>
          <c:orientation val="minMax"/>
        </c:scaling>
        <c:delete val="0"/>
        <c:axPos val="r"/>
        <c:majorGridlines/>
        <c:numFmt formatCode="_(* #,##0.00_);_(* \(#,##0.00\);_(* &quot;-&quot;??_);_(@_)" sourceLinked="1"/>
        <c:majorTickMark val="out"/>
        <c:minorTickMark val="none"/>
        <c:tickLblPos val="nextTo"/>
        <c:crossAx val="-1489488944"/>
        <c:crosses val="autoZero"/>
        <c:crossBetween val="between"/>
      </c:valAx>
    </c:plotArea>
    <c:legend>
      <c:legendPos val="l"/>
      <c:layout>
        <c:manualLayout>
          <c:xMode val="edge"/>
          <c:yMode val="edge"/>
          <c:x val="0.35332327832124805"/>
          <c:y val="0.83696743147439134"/>
          <c:w val="0.25805445948923184"/>
          <c:h val="0.12726975987533101"/>
        </c:manualLayout>
      </c:layout>
      <c:overlay val="0"/>
      <c:txPr>
        <a:bodyPr/>
        <a:lstStyle/>
        <a:p>
          <a:pPr rtl="1">
            <a:defRPr/>
          </a:pPr>
          <a:endParaRPr lang="he-IL"/>
        </a:p>
      </c:txPr>
    </c:legend>
    <c:plotVisOnly val="1"/>
    <c:dispBlanksAs val="gap"/>
    <c:showDLblsOverMax val="0"/>
  </c:chart>
  <c:printSettings>
    <c:headerFooter/>
    <c:pageMargins b="0.75000000000000466" l="0.70000000000000062" r="0.70000000000000062" t="0.750000000000004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Ref>
              <c:f>'אמדן כלכלי'!$B$17:$B$17</c:f>
              <c:strCache>
                <c:ptCount val="1"/>
                <c:pt idx="0">
                  <c:v>חשמל</c:v>
                </c:pt>
              </c:strCache>
            </c:strRef>
          </c:cat>
          <c:val>
            <c:numRef>
              <c:f>'אמדן כלכלי'!$F$17:$F$17</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AE3F-4F2D-A2BF-CB17CA3CE728}"/>
            </c:ext>
          </c:extLst>
        </c:ser>
        <c:ser>
          <c:idx val="1"/>
          <c:order val="1"/>
          <c:tx>
            <c:v>הוצאות שנה 1</c:v>
          </c:tx>
          <c:invertIfNegative val="0"/>
          <c:cat>
            <c:strRef>
              <c:f>'אמדן כלכלי'!$B$17:$B$17</c:f>
              <c:strCache>
                <c:ptCount val="1"/>
                <c:pt idx="0">
                  <c:v>חשמל</c:v>
                </c:pt>
              </c:strCache>
            </c:strRef>
          </c:cat>
          <c:val>
            <c:numRef>
              <c:f>'אמדן כלכלי'!$F$64:$F$68</c:f>
            </c:numRef>
          </c:val>
          <c:extLst xmlns:c16r2="http://schemas.microsoft.com/office/drawing/2015/06/chart">
            <c:ext xmlns:c16="http://schemas.microsoft.com/office/drawing/2014/chart" uri="{C3380CC4-5D6E-409C-BE32-E72D297353CC}">
              <c16:uniqueId val="{00000001-AE3F-4F2D-A2BF-CB17CA3CE728}"/>
            </c:ext>
          </c:extLst>
        </c:ser>
        <c:dLbls>
          <c:showLegendKey val="0"/>
          <c:showVal val="0"/>
          <c:showCatName val="0"/>
          <c:showSerName val="0"/>
          <c:showPercent val="0"/>
          <c:showBubbleSize val="0"/>
        </c:dLbls>
        <c:gapWidth val="150"/>
        <c:axId val="-1489470992"/>
        <c:axId val="-1489465552"/>
      </c:barChart>
      <c:catAx>
        <c:axId val="-1489470992"/>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489465552"/>
        <c:crosses val="autoZero"/>
        <c:auto val="1"/>
        <c:lblAlgn val="ctr"/>
        <c:lblOffset val="100"/>
        <c:noMultiLvlLbl val="0"/>
      </c:catAx>
      <c:valAx>
        <c:axId val="-1489465552"/>
        <c:scaling>
          <c:orientation val="minMax"/>
        </c:scaling>
        <c:delete val="0"/>
        <c:axPos val="r"/>
        <c:majorGridlines/>
        <c:numFmt formatCode="_(* #,##0.00_);_(* \(#,##0.00\);_(* &quot;-&quot;??_);_(@_)" sourceLinked="1"/>
        <c:majorTickMark val="out"/>
        <c:minorTickMark val="none"/>
        <c:tickLblPos val="nextTo"/>
        <c:crossAx val="-1489470992"/>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כלכלי'!$B$114:$B$121</c:f>
            </c:multiLvlStrRef>
          </c:cat>
          <c:val>
            <c:numRef>
              <c:f>'אמדן כלכלי'!$C$36:$C$36</c:f>
              <c:numCache>
                <c:formatCode>"₪"\ #,##0</c:formatCode>
                <c:ptCount val="1"/>
                <c:pt idx="0">
                  <c:v>0</c:v>
                </c:pt>
              </c:numCache>
            </c:numRef>
          </c:val>
          <c:extLst xmlns:c16r2="http://schemas.microsoft.com/office/drawing/2015/06/chart">
            <c:ext xmlns:c16="http://schemas.microsoft.com/office/drawing/2014/chart" uri="{C3380CC4-5D6E-409C-BE32-E72D297353CC}">
              <c16:uniqueId val="{00000000-8664-4E35-85D7-0D7E6069B91A}"/>
            </c:ext>
          </c:extLst>
        </c:ser>
        <c:ser>
          <c:idx val="0"/>
          <c:order val="1"/>
          <c:tx>
            <c:v>חיסכון שנה 1</c:v>
          </c:tx>
          <c:invertIfNegative val="0"/>
          <c:cat>
            <c:multiLvlStrRef>
              <c:f>'אמדן כלכלי'!$B$114:$B$121</c:f>
            </c:multiLvlStrRef>
          </c:cat>
          <c:val>
            <c:numRef>
              <c:f>'אמדן כלכלי'!$C$73:$C$80</c:f>
            </c:numRef>
          </c:val>
          <c:extLst xmlns:c16r2="http://schemas.microsoft.com/office/drawing/2015/06/chart">
            <c:ext xmlns:c16="http://schemas.microsoft.com/office/drawing/2014/chart" uri="{C3380CC4-5D6E-409C-BE32-E72D297353CC}">
              <c16:uniqueId val="{00000001-8664-4E35-85D7-0D7E6069B91A}"/>
            </c:ext>
          </c:extLst>
        </c:ser>
        <c:ser>
          <c:idx val="2"/>
          <c:order val="2"/>
          <c:tx>
            <c:v>חיסכון שנה 2</c:v>
          </c:tx>
          <c:invertIfNegative val="0"/>
          <c:cat>
            <c:multiLvlStrRef>
              <c:f>'אמדן כלכלי'!$B$114:$B$121</c:f>
            </c:multiLvlStrRef>
          </c:cat>
          <c:val>
            <c:numRef>
              <c:f>'אמדן כלכלי'!$C$114:$C$121</c:f>
            </c:numRef>
          </c:val>
          <c:extLst xmlns:c16r2="http://schemas.microsoft.com/office/drawing/2015/06/chart">
            <c:ext xmlns:c16="http://schemas.microsoft.com/office/drawing/2014/chart" uri="{C3380CC4-5D6E-409C-BE32-E72D297353CC}">
              <c16:uniqueId val="{00000002-8664-4E35-85D7-0D7E6069B91A}"/>
            </c:ext>
          </c:extLst>
        </c:ser>
        <c:dLbls>
          <c:showLegendKey val="0"/>
          <c:showVal val="0"/>
          <c:showCatName val="0"/>
          <c:showSerName val="0"/>
          <c:showPercent val="0"/>
          <c:showBubbleSize val="0"/>
        </c:dLbls>
        <c:gapWidth val="150"/>
        <c:axId val="-1489488400"/>
        <c:axId val="-1489470448"/>
      </c:barChart>
      <c:catAx>
        <c:axId val="-1489488400"/>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1489470448"/>
        <c:crosses val="autoZero"/>
        <c:auto val="1"/>
        <c:lblAlgn val="ctr"/>
        <c:lblOffset val="100"/>
        <c:noMultiLvlLbl val="0"/>
      </c:catAx>
      <c:valAx>
        <c:axId val="-1489470448"/>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489488400"/>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multiLvlStrRef>
              <c:f>'אמדן כלכלי'!$B$105:$B$109</c:f>
            </c:multiLvlStrRef>
          </c:cat>
          <c:val>
            <c:numRef>
              <c:f>'אמדן כלכלי'!$F$17:$F$17</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C31D-4FC2-B89C-E1DD55AB69A8}"/>
            </c:ext>
          </c:extLst>
        </c:ser>
        <c:ser>
          <c:idx val="1"/>
          <c:order val="1"/>
          <c:tx>
            <c:v>הוצאות שנה 1</c:v>
          </c:tx>
          <c:invertIfNegative val="0"/>
          <c:cat>
            <c:multiLvlStrRef>
              <c:f>'אמדן כלכלי'!$B$105:$B$109</c:f>
            </c:multiLvlStrRef>
          </c:cat>
          <c:val>
            <c:numRef>
              <c:f>'אמדן כלכלי'!$F$64:$F$68</c:f>
            </c:numRef>
          </c:val>
          <c:extLst xmlns:c16r2="http://schemas.microsoft.com/office/drawing/2015/06/chart">
            <c:ext xmlns:c16="http://schemas.microsoft.com/office/drawing/2014/chart" uri="{C3380CC4-5D6E-409C-BE32-E72D297353CC}">
              <c16:uniqueId val="{00000001-C31D-4FC2-B89C-E1DD55AB69A8}"/>
            </c:ext>
          </c:extLst>
        </c:ser>
        <c:ser>
          <c:idx val="2"/>
          <c:order val="2"/>
          <c:tx>
            <c:v>הוצאות שנה 2</c:v>
          </c:tx>
          <c:invertIfNegative val="0"/>
          <c:cat>
            <c:multiLvlStrRef>
              <c:f>'אמדן כלכלי'!$B$105:$B$109</c:f>
            </c:multiLvlStrRef>
          </c:cat>
          <c:val>
            <c:numRef>
              <c:f>'אמדן כלכלי'!$F$105:$F$109</c:f>
            </c:numRef>
          </c:val>
          <c:extLst xmlns:c16r2="http://schemas.microsoft.com/office/drawing/2015/06/chart">
            <c:ext xmlns:c16="http://schemas.microsoft.com/office/drawing/2014/chart" uri="{C3380CC4-5D6E-409C-BE32-E72D297353CC}">
              <c16:uniqueId val="{00000002-C31D-4FC2-B89C-E1DD55AB69A8}"/>
            </c:ext>
          </c:extLst>
        </c:ser>
        <c:dLbls>
          <c:showLegendKey val="0"/>
          <c:showVal val="0"/>
          <c:showCatName val="0"/>
          <c:showSerName val="0"/>
          <c:showPercent val="0"/>
          <c:showBubbleSize val="0"/>
        </c:dLbls>
        <c:gapWidth val="150"/>
        <c:axId val="-1489478608"/>
        <c:axId val="-1489486224"/>
      </c:barChart>
      <c:catAx>
        <c:axId val="-1489478608"/>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489486224"/>
        <c:crosses val="autoZero"/>
        <c:auto val="1"/>
        <c:lblAlgn val="ctr"/>
        <c:lblOffset val="100"/>
        <c:noMultiLvlLbl val="0"/>
      </c:catAx>
      <c:valAx>
        <c:axId val="-1489486224"/>
        <c:scaling>
          <c:orientation val="minMax"/>
        </c:scaling>
        <c:delete val="0"/>
        <c:axPos val="r"/>
        <c:majorGridlines/>
        <c:numFmt formatCode="_(* #,##0.00_);_(* \(#,##0.00\);_(* &quot;-&quot;??_);_(@_)" sourceLinked="1"/>
        <c:majorTickMark val="out"/>
        <c:minorTickMark val="none"/>
        <c:tickLblPos val="nextTo"/>
        <c:crossAx val="-1489478608"/>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כלכלי'!$B$155:$B$162</c:f>
            </c:multiLvlStrRef>
          </c:cat>
          <c:val>
            <c:numRef>
              <c:f>'אמדן כלכלי'!$C$36:$C$36</c:f>
              <c:numCache>
                <c:formatCode>"₪"\ #,##0</c:formatCode>
                <c:ptCount val="1"/>
                <c:pt idx="0">
                  <c:v>0</c:v>
                </c:pt>
              </c:numCache>
            </c:numRef>
          </c:val>
          <c:extLst xmlns:c16r2="http://schemas.microsoft.com/office/drawing/2015/06/chart">
            <c:ext xmlns:c16="http://schemas.microsoft.com/office/drawing/2014/chart" uri="{C3380CC4-5D6E-409C-BE32-E72D297353CC}">
              <c16:uniqueId val="{00000000-D5BA-4BC3-9D63-AA70EDE0C181}"/>
            </c:ext>
          </c:extLst>
        </c:ser>
        <c:ser>
          <c:idx val="0"/>
          <c:order val="1"/>
          <c:tx>
            <c:v>חיסכון שנה 1</c:v>
          </c:tx>
          <c:invertIfNegative val="0"/>
          <c:cat>
            <c:multiLvlStrRef>
              <c:f>'אמדן כלכלי'!$B$155:$B$162</c:f>
            </c:multiLvlStrRef>
          </c:cat>
          <c:val>
            <c:numRef>
              <c:f>'אמדן כלכלי'!$C$73:$C$80</c:f>
            </c:numRef>
          </c:val>
          <c:extLst xmlns:c16r2="http://schemas.microsoft.com/office/drawing/2015/06/chart">
            <c:ext xmlns:c16="http://schemas.microsoft.com/office/drawing/2014/chart" uri="{C3380CC4-5D6E-409C-BE32-E72D297353CC}">
              <c16:uniqueId val="{00000001-D5BA-4BC3-9D63-AA70EDE0C181}"/>
            </c:ext>
          </c:extLst>
        </c:ser>
        <c:ser>
          <c:idx val="2"/>
          <c:order val="2"/>
          <c:tx>
            <c:v>חיסכון שנה 2</c:v>
          </c:tx>
          <c:invertIfNegative val="0"/>
          <c:cat>
            <c:multiLvlStrRef>
              <c:f>'אמדן כלכלי'!$B$155:$B$162</c:f>
            </c:multiLvlStrRef>
          </c:cat>
          <c:val>
            <c:numRef>
              <c:f>'אמדן כלכלי'!$C$114:$C$121</c:f>
            </c:numRef>
          </c:val>
          <c:extLst xmlns:c16r2="http://schemas.microsoft.com/office/drawing/2015/06/chart">
            <c:ext xmlns:c16="http://schemas.microsoft.com/office/drawing/2014/chart" uri="{C3380CC4-5D6E-409C-BE32-E72D297353CC}">
              <c16:uniqueId val="{00000002-D5BA-4BC3-9D63-AA70EDE0C181}"/>
            </c:ext>
          </c:extLst>
        </c:ser>
        <c:ser>
          <c:idx val="3"/>
          <c:order val="3"/>
          <c:tx>
            <c:v>חיסכון שנה 3</c:v>
          </c:tx>
          <c:invertIfNegative val="0"/>
          <c:cat>
            <c:multiLvlStrRef>
              <c:f>'אמדן כלכלי'!$B$155:$B$162</c:f>
            </c:multiLvlStrRef>
          </c:cat>
          <c:val>
            <c:numRef>
              <c:f>'אמדן כלכלי'!$C$155:$C$162</c:f>
            </c:numRef>
          </c:val>
          <c:extLst xmlns:c16r2="http://schemas.microsoft.com/office/drawing/2015/06/chart">
            <c:ext xmlns:c16="http://schemas.microsoft.com/office/drawing/2014/chart" uri="{C3380CC4-5D6E-409C-BE32-E72D297353CC}">
              <c16:uniqueId val="{00000003-D5BA-4BC3-9D63-AA70EDE0C181}"/>
            </c:ext>
          </c:extLst>
        </c:ser>
        <c:dLbls>
          <c:showLegendKey val="0"/>
          <c:showVal val="0"/>
          <c:showCatName val="0"/>
          <c:showSerName val="0"/>
          <c:showPercent val="0"/>
          <c:showBubbleSize val="0"/>
        </c:dLbls>
        <c:gapWidth val="150"/>
        <c:axId val="-1489468816"/>
        <c:axId val="-1489461744"/>
      </c:barChart>
      <c:catAx>
        <c:axId val="-1489468816"/>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1489461744"/>
        <c:crosses val="autoZero"/>
        <c:auto val="1"/>
        <c:lblAlgn val="ctr"/>
        <c:lblOffset val="100"/>
        <c:noMultiLvlLbl val="0"/>
      </c:catAx>
      <c:valAx>
        <c:axId val="-1489461744"/>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489468816"/>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multiLvlStrRef>
              <c:f>'אמדן כלכלי'!$B$146:$B$150</c:f>
            </c:multiLvlStrRef>
          </c:cat>
          <c:val>
            <c:numRef>
              <c:f>'אמדן כלכלי'!$F$17:$F$17</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D907-42CE-9F43-BE4729ED7D2D}"/>
            </c:ext>
          </c:extLst>
        </c:ser>
        <c:ser>
          <c:idx val="1"/>
          <c:order val="1"/>
          <c:tx>
            <c:v>הוצאות שנה 1</c:v>
          </c:tx>
          <c:invertIfNegative val="0"/>
          <c:cat>
            <c:multiLvlStrRef>
              <c:f>'אמדן כלכלי'!$B$146:$B$150</c:f>
            </c:multiLvlStrRef>
          </c:cat>
          <c:val>
            <c:numRef>
              <c:f>'אמדן כלכלי'!$F$64:$F$68</c:f>
            </c:numRef>
          </c:val>
          <c:extLst xmlns:c16r2="http://schemas.microsoft.com/office/drawing/2015/06/chart">
            <c:ext xmlns:c16="http://schemas.microsoft.com/office/drawing/2014/chart" uri="{C3380CC4-5D6E-409C-BE32-E72D297353CC}">
              <c16:uniqueId val="{00000001-D907-42CE-9F43-BE4729ED7D2D}"/>
            </c:ext>
          </c:extLst>
        </c:ser>
        <c:ser>
          <c:idx val="2"/>
          <c:order val="2"/>
          <c:tx>
            <c:v>הוצאות שנה 2</c:v>
          </c:tx>
          <c:invertIfNegative val="0"/>
          <c:cat>
            <c:multiLvlStrRef>
              <c:f>'אמדן כלכלי'!$B$146:$B$150</c:f>
            </c:multiLvlStrRef>
          </c:cat>
          <c:val>
            <c:numRef>
              <c:f>'אמדן כלכלי'!$F$105:$F$109</c:f>
            </c:numRef>
          </c:val>
          <c:extLst xmlns:c16r2="http://schemas.microsoft.com/office/drawing/2015/06/chart">
            <c:ext xmlns:c16="http://schemas.microsoft.com/office/drawing/2014/chart" uri="{C3380CC4-5D6E-409C-BE32-E72D297353CC}">
              <c16:uniqueId val="{00000002-D907-42CE-9F43-BE4729ED7D2D}"/>
            </c:ext>
          </c:extLst>
        </c:ser>
        <c:ser>
          <c:idx val="3"/>
          <c:order val="3"/>
          <c:tx>
            <c:v>הוצאות שנה 3</c:v>
          </c:tx>
          <c:invertIfNegative val="0"/>
          <c:cat>
            <c:multiLvlStrRef>
              <c:f>'אמדן כלכלי'!$B$146:$B$150</c:f>
            </c:multiLvlStrRef>
          </c:cat>
          <c:val>
            <c:numRef>
              <c:f>'אמדן כלכלי'!$F$146:$F$150</c:f>
            </c:numRef>
          </c:val>
          <c:extLst xmlns:c16r2="http://schemas.microsoft.com/office/drawing/2015/06/chart">
            <c:ext xmlns:c16="http://schemas.microsoft.com/office/drawing/2014/chart" uri="{C3380CC4-5D6E-409C-BE32-E72D297353CC}">
              <c16:uniqueId val="{00000003-D907-42CE-9F43-BE4729ED7D2D}"/>
            </c:ext>
          </c:extLst>
        </c:ser>
        <c:dLbls>
          <c:showLegendKey val="0"/>
          <c:showVal val="0"/>
          <c:showCatName val="0"/>
          <c:showSerName val="0"/>
          <c:showPercent val="0"/>
          <c:showBubbleSize val="0"/>
        </c:dLbls>
        <c:gapWidth val="150"/>
        <c:axId val="-1489475344"/>
        <c:axId val="-1489479152"/>
      </c:barChart>
      <c:catAx>
        <c:axId val="-1489475344"/>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489479152"/>
        <c:crosses val="autoZero"/>
        <c:auto val="1"/>
        <c:lblAlgn val="ctr"/>
        <c:lblOffset val="100"/>
        <c:noMultiLvlLbl val="0"/>
      </c:catAx>
      <c:valAx>
        <c:axId val="-1489479152"/>
        <c:scaling>
          <c:orientation val="minMax"/>
        </c:scaling>
        <c:delete val="0"/>
        <c:axPos val="r"/>
        <c:majorGridlines/>
        <c:numFmt formatCode="_(* #,##0.00_);_(* \(#,##0.00\);_(* &quot;-&quot;??_);_(@_)" sourceLinked="1"/>
        <c:majorTickMark val="out"/>
        <c:minorTickMark val="none"/>
        <c:tickLblPos val="nextTo"/>
        <c:crossAx val="-1489475344"/>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1516596</xdr:colOff>
      <xdr:row>0</xdr:row>
      <xdr:rowOff>1382185</xdr:rowOff>
    </xdr:from>
    <xdr:to>
      <xdr:col>2</xdr:col>
      <xdr:colOff>2696439</xdr:colOff>
      <xdr:row>2</xdr:row>
      <xdr:rowOff>39914</xdr:rowOff>
    </xdr:to>
    <xdr:pic>
      <xdr:nvPicPr>
        <xdr:cNvPr id="2" name="Picture 1" descr="משרד האנרגיה – ויקיפדיה">
          <a:extLst>
            <a:ext uri="{FF2B5EF4-FFF2-40B4-BE49-F238E27FC236}">
              <a16:creationId xmlns:a16="http://schemas.microsoft.com/office/drawing/2014/main" xmlns="" id="{EB4EE691-A256-4BCE-AA2F-90C52815F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3904772" y="1382185"/>
          <a:ext cx="1176668" cy="848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59</xdr:row>
      <xdr:rowOff>97366</xdr:rowOff>
    </xdr:from>
    <xdr:to>
      <xdr:col>10</xdr:col>
      <xdr:colOff>1853141</xdr:colOff>
      <xdr:row>74</xdr:row>
      <xdr:rowOff>179916</xdr:rowOff>
    </xdr:to>
    <xdr:graphicFrame macro="">
      <xdr:nvGraphicFramePr>
        <xdr:cNvPr id="4" name="Chart 3" descr="חיסכון לפי רכיב פרויקט &#10;בשנת הדיווח&#10;" title="חיסכון לפי רכיב פרויקט ">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476249</xdr:colOff>
      <xdr:row>38</xdr:row>
      <xdr:rowOff>190500</xdr:rowOff>
    </xdr:from>
    <xdr:to>
      <xdr:col>3</xdr:col>
      <xdr:colOff>517523</xdr:colOff>
      <xdr:row>184</xdr:row>
      <xdr:rowOff>102659</xdr:rowOff>
    </xdr:to>
    <xdr:graphicFrame macro="">
      <xdr:nvGraphicFramePr>
        <xdr:cNvPr id="12" name="Chart 11" descr="הוצאות על אנרגיה &#10;לפני ואחרי הטמעת הפרויקט&#10;" title="הוצאות על אנרגיה ">
          <a:extLst>
            <a:ext uri="{FF2B5EF4-FFF2-40B4-BE49-F238E27FC236}">
              <a16:creationId xmlns:a16="http://schemas.microsoft.com/office/drawing/2014/main" xmlns=""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63500</xdr:colOff>
      <xdr:row>59</xdr:row>
      <xdr:rowOff>84667</xdr:rowOff>
    </xdr:from>
    <xdr:to>
      <xdr:col>14</xdr:col>
      <xdr:colOff>571500</xdr:colOff>
      <xdr:row>75</xdr:row>
      <xdr:rowOff>0</xdr:rowOff>
    </xdr:to>
    <xdr:graphicFrame macro="">
      <xdr:nvGraphicFramePr>
        <xdr:cNvPr id="13" name="Chart 12" descr="הוצאות על אנרגיה &#10;לפני ואחרי הטמעת הפרויקט&#10;" title="הוצאות על אנרגיה">
          <a:extLst>
            <a:ext uri="{FF2B5EF4-FFF2-40B4-BE49-F238E27FC236}">
              <a16:creationId xmlns:a16="http://schemas.microsoft.com/office/drawing/2014/main" xmlns=""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433917</xdr:colOff>
      <xdr:row>100</xdr:row>
      <xdr:rowOff>95249</xdr:rowOff>
    </xdr:from>
    <xdr:to>
      <xdr:col>11</xdr:col>
      <xdr:colOff>159808</xdr:colOff>
      <xdr:row>119</xdr:row>
      <xdr:rowOff>42332</xdr:rowOff>
    </xdr:to>
    <xdr:graphicFrame macro="">
      <xdr:nvGraphicFramePr>
        <xdr:cNvPr id="16" name="Chart 15" descr="חיסכון לפי רכיב פרויקט &#10;בשנת הדיווח&#10;" title="חיסכון לפי רכיב פרויקט ">
          <a:extLst>
            <a:ext uri="{FF2B5EF4-FFF2-40B4-BE49-F238E27FC236}">
              <a16:creationId xmlns:a16="http://schemas.microsoft.com/office/drawing/2014/main" xmlns=""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455084</xdr:colOff>
      <xdr:row>100</xdr:row>
      <xdr:rowOff>137584</xdr:rowOff>
    </xdr:from>
    <xdr:to>
      <xdr:col>14</xdr:col>
      <xdr:colOff>963084</xdr:colOff>
      <xdr:row>119</xdr:row>
      <xdr:rowOff>74083</xdr:rowOff>
    </xdr:to>
    <xdr:graphicFrame macro="">
      <xdr:nvGraphicFramePr>
        <xdr:cNvPr id="17" name="Chart 16" descr="הוצאות על אנרגיה &#10;לפני ואחרי הטמעת הפרויקט&#10;" title="הוצאות על אנרגיה ">
          <a:extLst>
            <a:ext uri="{FF2B5EF4-FFF2-40B4-BE49-F238E27FC236}">
              <a16:creationId xmlns:a16="http://schemas.microsoft.com/office/drawing/2014/main" xmlns=""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391584</xdr:colOff>
      <xdr:row>141</xdr:row>
      <xdr:rowOff>243417</xdr:rowOff>
    </xdr:from>
    <xdr:to>
      <xdr:col>11</xdr:col>
      <xdr:colOff>117475</xdr:colOff>
      <xdr:row>165</xdr:row>
      <xdr:rowOff>105833</xdr:rowOff>
    </xdr:to>
    <xdr:graphicFrame macro="">
      <xdr:nvGraphicFramePr>
        <xdr:cNvPr id="18" name="Chart 17" descr="חיסכון לפי רכיב פרויקט &#10;בשנת הדיווח&#10;" title="חיסכון לפי רכיב פרויקט ">
          <a:extLst>
            <a:ext uri="{FF2B5EF4-FFF2-40B4-BE49-F238E27FC236}">
              <a16:creationId xmlns:a16="http://schemas.microsoft.com/office/drawing/2014/main" xmlns=""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571501</xdr:colOff>
      <xdr:row>141</xdr:row>
      <xdr:rowOff>127000</xdr:rowOff>
    </xdr:from>
    <xdr:to>
      <xdr:col>14</xdr:col>
      <xdr:colOff>1079501</xdr:colOff>
      <xdr:row>165</xdr:row>
      <xdr:rowOff>31749</xdr:rowOff>
    </xdr:to>
    <xdr:graphicFrame macro="">
      <xdr:nvGraphicFramePr>
        <xdr:cNvPr id="19" name="Chart 18" descr="הוצאות על אנרגיה &#10;לפני ואחרי הטמעת הפרויקט&#10;" title="הוצאות על אנרגיה ">
          <a:extLst>
            <a:ext uri="{FF2B5EF4-FFF2-40B4-BE49-F238E27FC236}">
              <a16:creationId xmlns:a16="http://schemas.microsoft.com/office/drawing/2014/main" xmlns=""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19B1477C-471E-4E1F-8B3F-40242A1004A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719E05CD-9E48-486E-A8AA-83E9790CB9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88C412D1-BEDD-457D-95C3-8D5FCAFEB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5.bin"/><Relationship Id="rId5" Type="http://schemas.openxmlformats.org/officeDocument/2006/relationships/hyperlink" Target="https://cdm.unfccc.int/methodologies/DB/7Y44EN2RTD02AJ78JVWCGARE8W64KP" TargetMode="External"/><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2.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drawing" Target="../drawings/drawing3.x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printerSettings" Target="../printerSettings/printerSettings28.bin"/><Relationship Id="rId7" Type="http://schemas.openxmlformats.org/officeDocument/2006/relationships/hyperlink" Target="https://www.convert-measurement-units.com/conversion-calculator.php?type=energy" TargetMode="Externa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hyperlink" Target="https://www.convert-measurement-units.com/conversion-calculator.php?type=energy" TargetMode="External"/><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29"/>
  <sheetViews>
    <sheetView rightToLeft="1" tabSelected="1" zoomScale="70" zoomScaleNormal="70" workbookViewId="0">
      <selection activeCell="A39" sqref="A39"/>
    </sheetView>
  </sheetViews>
  <sheetFormatPr defaultColWidth="9" defaultRowHeight="16.5"/>
  <cols>
    <col min="1" max="1" width="5.5" style="246" customWidth="1"/>
    <col min="2" max="2" width="36.75" style="246" customWidth="1"/>
    <col min="3" max="3" width="43.875" style="271" customWidth="1"/>
    <col min="4" max="4" width="37" style="271" customWidth="1"/>
    <col min="5" max="5" width="20.5" style="271" customWidth="1"/>
    <col min="6" max="6" width="24.375" style="271" customWidth="1"/>
    <col min="7" max="7" width="17.375" style="271" customWidth="1"/>
    <col min="8" max="8" width="24.375" style="271" customWidth="1"/>
    <col min="9" max="9" width="19.25" style="271" customWidth="1"/>
    <col min="10" max="12" width="19.25" style="246" customWidth="1"/>
    <col min="13" max="13" width="20.875" style="246" customWidth="1"/>
    <col min="14" max="14" width="13.875" style="246" customWidth="1"/>
    <col min="15" max="15" width="28.375" style="271" customWidth="1"/>
    <col min="16" max="16" width="11" style="271" customWidth="1"/>
    <col min="17" max="17" width="34.5" style="271" customWidth="1"/>
    <col min="18" max="18" width="26.25" style="271" customWidth="1"/>
    <col min="19" max="19" width="29.5" style="271" customWidth="1"/>
    <col min="20" max="20" width="18.125" style="271" customWidth="1"/>
    <col min="21" max="26" width="29.375" style="271" customWidth="1"/>
    <col min="27" max="27" width="10.5" style="271" customWidth="1"/>
    <col min="28" max="28" width="29.875" style="271" customWidth="1"/>
    <col min="29" max="29" width="14.5" style="271" customWidth="1"/>
    <col min="30" max="30" width="28.25" style="271" customWidth="1"/>
    <col min="31" max="31" width="20.375" style="271" customWidth="1"/>
    <col min="32" max="32" width="29.375" style="271" customWidth="1"/>
    <col min="33" max="33" width="20.75" style="271" customWidth="1"/>
    <col min="34" max="34" width="16.5" style="271" customWidth="1"/>
    <col min="35" max="35" width="15.5" style="271" customWidth="1"/>
    <col min="36" max="36" width="18.75" style="271" customWidth="1"/>
    <col min="37" max="37" width="20.875" style="271" customWidth="1"/>
    <col min="38" max="38" width="27.125" style="271" customWidth="1"/>
    <col min="39" max="39" width="27" style="271" customWidth="1"/>
    <col min="40" max="40" width="18.25" style="271" customWidth="1"/>
    <col min="41" max="41" width="23.375" style="271" customWidth="1"/>
    <col min="42" max="42" width="20.25" style="271" customWidth="1"/>
    <col min="43" max="43" width="20.125" style="271" customWidth="1"/>
    <col min="44" max="44" width="16.375" style="271" customWidth="1"/>
    <col min="45" max="45" width="24.875" style="271" customWidth="1"/>
    <col min="46" max="46" width="14.375" style="271" customWidth="1"/>
    <col min="47" max="47" width="28.75" style="271" customWidth="1"/>
    <col min="48" max="48" width="19.125" style="271" customWidth="1"/>
    <col min="49" max="49" width="20.875" style="271" customWidth="1"/>
    <col min="50" max="50" width="22.375" style="271" customWidth="1"/>
    <col min="51" max="51" width="25.875" style="271" customWidth="1"/>
    <col min="52" max="52" width="21.875" style="271" customWidth="1"/>
    <col min="53" max="53" width="25.125" style="271" customWidth="1"/>
    <col min="54" max="54" width="22" style="271" bestFit="1" customWidth="1"/>
    <col min="55" max="55" width="11.75" style="271" customWidth="1"/>
    <col min="56" max="56" width="27.375" style="271" customWidth="1"/>
    <col min="57" max="57" width="22.375" style="271" customWidth="1"/>
    <col min="58" max="58" width="26.25" style="271" customWidth="1"/>
    <col min="59" max="59" width="20.875" style="271" customWidth="1"/>
    <col min="60" max="61" width="26.375" style="271" customWidth="1"/>
    <col min="62" max="62" width="15.375" style="271" customWidth="1"/>
    <col min="63" max="63" width="11.25" style="271" customWidth="1"/>
    <col min="64" max="64" width="13.25" style="271" customWidth="1"/>
    <col min="65" max="65" width="11" style="271" customWidth="1"/>
    <col min="66" max="66" width="22" style="272" bestFit="1" customWidth="1"/>
    <col min="67" max="67" width="13.75" style="271" customWidth="1"/>
    <col min="68" max="68" width="26.375" style="271" customWidth="1"/>
    <col min="69" max="69" width="14.875" style="271" customWidth="1"/>
    <col min="70" max="70" width="13.75" style="271" customWidth="1"/>
    <col min="71" max="71" width="14.375" style="271" customWidth="1"/>
    <col min="72" max="72" width="17.75" style="271" customWidth="1"/>
    <col min="73" max="73" width="20.875" style="271" customWidth="1"/>
    <col min="74" max="74" width="12.125" style="271" customWidth="1"/>
    <col min="75" max="75" width="14.375" style="271" customWidth="1"/>
    <col min="76" max="76" width="20.375" style="271" customWidth="1"/>
    <col min="77" max="77" width="15.125" style="271" customWidth="1"/>
    <col min="78" max="78" width="22" style="271" bestFit="1" customWidth="1"/>
    <col min="79" max="79" width="13.375" style="271" customWidth="1"/>
    <col min="80" max="80" width="20" style="271" customWidth="1"/>
    <col min="81" max="81" width="12.25" style="271" customWidth="1"/>
    <col min="82" max="82" width="15.5" style="271" customWidth="1"/>
    <col min="83" max="83" width="26" style="271" customWidth="1"/>
    <col min="84" max="84" width="14.5" style="271" customWidth="1"/>
    <col min="85" max="85" width="20.875" style="271" customWidth="1"/>
    <col min="86" max="86" width="11.5" style="271" customWidth="1"/>
    <col min="87" max="87" width="20.125" style="271" bestFit="1" customWidth="1"/>
    <col min="88" max="88" width="9" style="271"/>
    <col min="89" max="89" width="11.75" style="271" bestFit="1" customWidth="1"/>
    <col min="90" max="90" width="22" style="271" bestFit="1" customWidth="1"/>
    <col min="91" max="93" width="9" style="271"/>
    <col min="94" max="94" width="13.375" style="271" customWidth="1"/>
    <col min="95" max="95" width="13.125" style="271" customWidth="1"/>
    <col min="96" max="96" width="10.375" style="271" customWidth="1"/>
    <col min="97" max="97" width="20.875" style="271" customWidth="1"/>
    <col min="98" max="98" width="9" style="271" customWidth="1"/>
    <col min="99" max="99" width="20.125" style="271" bestFit="1" customWidth="1"/>
    <col min="100" max="100" width="9" style="271"/>
    <col min="101" max="101" width="11.75" style="271" bestFit="1" customWidth="1"/>
    <col min="102" max="102" width="22" style="271" bestFit="1" customWidth="1"/>
    <col min="103" max="105" width="9" style="271"/>
    <col min="106" max="106" width="13.375" style="271" customWidth="1"/>
    <col min="107" max="107" width="13.125" style="271" customWidth="1"/>
    <col min="108" max="108" width="10.375" style="271" customWidth="1"/>
    <col min="109" max="109" width="20.875" style="271" customWidth="1"/>
    <col min="110" max="110" width="9" style="271" customWidth="1"/>
    <col min="111" max="111" width="20.125" style="271" bestFit="1" customWidth="1"/>
    <col min="112" max="112" width="9" style="271"/>
    <col min="113" max="113" width="11.75" style="271" bestFit="1" customWidth="1"/>
    <col min="114" max="114" width="22" style="271" bestFit="1" customWidth="1"/>
    <col min="115" max="117" width="9" style="271"/>
    <col min="118" max="118" width="13.375" style="271" customWidth="1"/>
    <col min="119" max="119" width="20.125" style="271" customWidth="1"/>
    <col min="120" max="120" width="10.375" style="271" customWidth="1"/>
    <col min="121" max="121" width="20.875" style="271" customWidth="1"/>
    <col min="122" max="122" width="9" style="271" customWidth="1"/>
    <col min="123" max="16384" width="9" style="271"/>
  </cols>
  <sheetData>
    <row r="1" spans="1:42" s="246" customFormat="1" ht="144.94999999999999" customHeight="1">
      <c r="A1" s="712" t="s">
        <v>2401</v>
      </c>
      <c r="B1" s="713"/>
      <c r="C1" s="713"/>
      <c r="D1" s="713"/>
      <c r="E1" s="714"/>
      <c r="F1" s="247"/>
    </row>
    <row r="2" spans="1:42" s="246" customFormat="1" ht="27.95" customHeight="1">
      <c r="A2" s="340"/>
      <c r="B2" s="341"/>
      <c r="C2" s="341"/>
      <c r="D2" s="341"/>
      <c r="E2" s="342"/>
      <c r="F2" s="247"/>
    </row>
    <row r="3" spans="1:42" s="246" customFormat="1">
      <c r="A3" s="715"/>
      <c r="B3" s="716"/>
      <c r="C3" s="716"/>
      <c r="D3" s="716"/>
      <c r="E3" s="717"/>
      <c r="F3" s="247"/>
    </row>
    <row r="4" spans="1:42" s="248" customFormat="1" ht="14.25" customHeight="1">
      <c r="A4" s="281"/>
      <c r="B4" s="247"/>
      <c r="C4" s="247"/>
      <c r="D4" s="247"/>
      <c r="E4" s="282"/>
      <c r="F4" s="247"/>
      <c r="G4" s="247"/>
      <c r="H4" s="247"/>
      <c r="I4"/>
    </row>
    <row r="5" spans="1:42" s="273" customFormat="1" ht="18.95" customHeight="1">
      <c r="A5" s="283"/>
      <c r="B5" s="274" t="s">
        <v>2310</v>
      </c>
      <c r="C5" s="284"/>
      <c r="D5" s="274"/>
      <c r="E5" s="285"/>
      <c r="F5" s="274"/>
      <c r="G5" s="274"/>
      <c r="H5" s="274"/>
    </row>
    <row r="6" spans="1:42" s="273" customFormat="1" ht="18.95" customHeight="1">
      <c r="A6" s="283"/>
      <c r="B6" s="274" t="s">
        <v>2343</v>
      </c>
      <c r="C6" s="274"/>
      <c r="D6" s="274"/>
      <c r="E6" s="285"/>
      <c r="F6" s="274"/>
      <c r="G6" s="274"/>
      <c r="H6" s="274"/>
    </row>
    <row r="7" spans="1:42" s="248" customFormat="1" ht="18.95" customHeight="1">
      <c r="A7" s="281"/>
      <c r="B7" s="298" t="s">
        <v>2398</v>
      </c>
      <c r="C7" s="247"/>
      <c r="D7" s="247"/>
      <c r="E7" s="282"/>
      <c r="F7" s="247"/>
      <c r="G7" s="247"/>
      <c r="H7" s="247"/>
    </row>
    <row r="8" spans="1:42" s="248" customFormat="1" ht="14.1" customHeight="1">
      <c r="A8" s="281"/>
      <c r="B8" s="247"/>
      <c r="C8" s="247"/>
      <c r="D8" s="247"/>
      <c r="E8" s="282"/>
      <c r="F8" s="247"/>
      <c r="G8" s="247"/>
      <c r="H8" s="247"/>
    </row>
    <row r="9" spans="1:42" s="248" customFormat="1">
      <c r="A9" s="281"/>
      <c r="B9" s="310" t="s">
        <v>2106</v>
      </c>
      <c r="C9" s="247"/>
      <c r="D9" s="247"/>
      <c r="E9" s="282"/>
      <c r="F9" s="247"/>
      <c r="G9" s="247"/>
      <c r="H9" s="247"/>
    </row>
    <row r="10" spans="1:42" s="249" customFormat="1" ht="19.5" customHeight="1">
      <c r="A10" s="286"/>
      <c r="B10" s="311" t="s">
        <v>2107</v>
      </c>
      <c r="C10" s="247"/>
      <c r="D10" s="247"/>
      <c r="E10" s="282"/>
      <c r="F10" s="247"/>
      <c r="G10" s="247"/>
      <c r="H10" s="247"/>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row>
    <row r="11" spans="1:42" s="249" customFormat="1">
      <c r="A11" s="286"/>
      <c r="B11" s="310" t="s">
        <v>2108</v>
      </c>
      <c r="C11" s="247"/>
      <c r="D11" s="247"/>
      <c r="E11" s="282"/>
      <c r="F11" s="247"/>
      <c r="G11" s="247"/>
      <c r="H11" s="247"/>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row>
    <row r="12" spans="1:42" s="249" customFormat="1">
      <c r="A12" s="286"/>
      <c r="B12" s="310" t="s">
        <v>2109</v>
      </c>
      <c r="C12" s="247"/>
      <c r="D12" s="247"/>
      <c r="E12" s="282"/>
      <c r="F12" s="247"/>
      <c r="G12" s="247"/>
      <c r="H12" s="247"/>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row>
    <row r="13" spans="1:42" s="249" customFormat="1">
      <c r="A13" s="286"/>
      <c r="B13" s="310" t="s">
        <v>2286</v>
      </c>
      <c r="C13" s="247"/>
      <c r="D13" s="247"/>
      <c r="E13" s="282"/>
      <c r="F13" s="247"/>
      <c r="G13" s="247"/>
      <c r="H13" s="247"/>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row>
    <row r="14" spans="1:42" s="249" customFormat="1">
      <c r="A14" s="286"/>
      <c r="B14" s="310" t="s">
        <v>2287</v>
      </c>
      <c r="C14" s="247"/>
      <c r="D14" s="247"/>
      <c r="E14" s="282"/>
      <c r="F14" s="247"/>
      <c r="G14" s="247"/>
      <c r="H14" s="247"/>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row>
    <row r="15" spans="1:42" s="249" customFormat="1">
      <c r="A15" s="286"/>
      <c r="B15" s="311" t="s">
        <v>2285</v>
      </c>
      <c r="C15" s="247"/>
      <c r="D15" s="247"/>
      <c r="E15" s="282"/>
      <c r="F15" s="247"/>
      <c r="G15" s="247"/>
      <c r="H15" s="247"/>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row>
    <row r="16" spans="1:42" s="249" customFormat="1">
      <c r="A16" s="286"/>
      <c r="B16" s="250"/>
      <c r="C16" s="247"/>
      <c r="D16" s="247"/>
      <c r="E16" s="282"/>
      <c r="F16" s="247"/>
      <c r="G16" s="247"/>
      <c r="H16" s="247"/>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row>
    <row r="17" spans="1:302" s="251" customFormat="1" ht="25.5">
      <c r="A17" s="287"/>
      <c r="B17" s="339" t="s">
        <v>159</v>
      </c>
      <c r="E17" s="288"/>
      <c r="BL17" s="252"/>
    </row>
    <row r="18" spans="1:302" s="278" customFormat="1" ht="18.95" customHeight="1">
      <c r="A18" s="289" t="s">
        <v>161</v>
      </c>
      <c r="B18" s="299" t="s">
        <v>160</v>
      </c>
      <c r="C18" s="300"/>
      <c r="E18" s="290"/>
      <c r="F18" s="275"/>
      <c r="G18" s="275"/>
      <c r="H18" s="275"/>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c r="BS18" s="276"/>
      <c r="BT18" s="276"/>
      <c r="BU18" s="276"/>
      <c r="BV18" s="276"/>
      <c r="BW18" s="276"/>
      <c r="BX18" s="276"/>
      <c r="BY18" s="276"/>
      <c r="BZ18" s="276"/>
      <c r="CA18" s="276"/>
      <c r="CB18" s="276"/>
      <c r="CC18" s="276"/>
      <c r="CD18" s="276"/>
      <c r="CE18" s="276"/>
      <c r="CF18" s="276"/>
      <c r="CG18" s="276"/>
      <c r="CH18" s="276"/>
      <c r="CI18" s="276"/>
      <c r="CJ18" s="276"/>
      <c r="CK18" s="276"/>
      <c r="CL18" s="276"/>
      <c r="CM18" s="276"/>
      <c r="CN18" s="276"/>
      <c r="CO18" s="276"/>
      <c r="CP18" s="276"/>
      <c r="CQ18" s="276"/>
      <c r="CR18" s="276"/>
      <c r="CS18" s="276"/>
      <c r="CT18" s="276"/>
      <c r="CU18" s="276"/>
      <c r="CV18" s="276"/>
      <c r="CW18" s="276"/>
      <c r="CX18" s="276"/>
      <c r="CY18" s="276"/>
      <c r="CZ18" s="276"/>
      <c r="DA18" s="276"/>
      <c r="DB18" s="276"/>
      <c r="DC18" s="276"/>
      <c r="DD18" s="276"/>
      <c r="DE18" s="276"/>
      <c r="DF18" s="276"/>
      <c r="DG18" s="276"/>
      <c r="DH18" s="276"/>
      <c r="DI18" s="276"/>
      <c r="DJ18" s="276"/>
      <c r="DK18" s="276"/>
      <c r="DL18" s="276"/>
      <c r="DM18" s="276"/>
      <c r="DN18" s="276"/>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276"/>
      <c r="EN18" s="276"/>
      <c r="EO18" s="276"/>
      <c r="EP18" s="276"/>
      <c r="EQ18" s="276"/>
      <c r="ER18" s="276"/>
      <c r="ES18" s="276"/>
      <c r="ET18" s="276"/>
      <c r="EU18" s="276"/>
      <c r="EV18" s="276"/>
      <c r="EW18" s="276"/>
      <c r="EX18" s="276"/>
      <c r="EY18" s="276"/>
      <c r="EZ18" s="276"/>
      <c r="FA18" s="276"/>
      <c r="FB18" s="276"/>
      <c r="FC18" s="276"/>
      <c r="FD18" s="276"/>
      <c r="FE18" s="276"/>
      <c r="FF18" s="276"/>
      <c r="FG18" s="276"/>
      <c r="FH18" s="276"/>
      <c r="FI18" s="276"/>
      <c r="FJ18" s="276"/>
      <c r="FK18" s="276"/>
      <c r="FL18" s="276"/>
      <c r="FM18" s="276"/>
      <c r="FN18" s="276"/>
      <c r="FO18" s="276"/>
      <c r="FP18" s="276"/>
      <c r="FQ18" s="276"/>
      <c r="FR18" s="276"/>
      <c r="FS18" s="276"/>
      <c r="FT18" s="276"/>
      <c r="FU18" s="276"/>
      <c r="FV18" s="276"/>
      <c r="FW18" s="276"/>
      <c r="FX18" s="276"/>
      <c r="FY18" s="276"/>
      <c r="FZ18" s="276"/>
      <c r="GA18" s="276"/>
      <c r="GB18" s="276"/>
      <c r="GC18" s="276"/>
      <c r="GD18" s="276"/>
      <c r="GE18" s="276"/>
      <c r="GF18" s="276"/>
      <c r="GG18" s="276"/>
      <c r="GH18" s="276"/>
      <c r="GI18" s="276"/>
      <c r="GJ18" s="276"/>
      <c r="GK18" s="276"/>
      <c r="GL18" s="276"/>
      <c r="GM18" s="276"/>
      <c r="GN18" s="276"/>
      <c r="GO18" s="276"/>
      <c r="GP18" s="276"/>
      <c r="GQ18" s="276"/>
      <c r="GR18" s="276"/>
      <c r="GS18" s="276"/>
      <c r="GT18" s="276"/>
      <c r="GU18" s="276"/>
      <c r="GV18" s="276"/>
      <c r="GW18" s="276"/>
      <c r="GX18" s="276"/>
      <c r="GY18" s="276"/>
      <c r="GZ18" s="276"/>
      <c r="HA18" s="276"/>
      <c r="HB18" s="276"/>
      <c r="HC18" s="276"/>
      <c r="HD18" s="276"/>
      <c r="HE18" s="276"/>
      <c r="HF18" s="276"/>
      <c r="HG18" s="276"/>
      <c r="HH18" s="276"/>
      <c r="HI18" s="276"/>
      <c r="HJ18" s="276"/>
      <c r="HK18" s="276"/>
      <c r="HL18" s="276"/>
      <c r="HM18" s="276"/>
      <c r="HN18" s="276"/>
      <c r="HO18" s="276"/>
      <c r="HP18" s="276"/>
      <c r="HQ18" s="276"/>
      <c r="HR18" s="276"/>
      <c r="HS18" s="276"/>
      <c r="HT18" s="276"/>
      <c r="HU18" s="276"/>
      <c r="HV18" s="276"/>
      <c r="HW18" s="276"/>
      <c r="HX18" s="276"/>
      <c r="HY18" s="276"/>
      <c r="HZ18" s="276"/>
      <c r="IA18" s="276"/>
      <c r="IB18" s="276"/>
      <c r="IC18" s="276"/>
      <c r="ID18" s="276"/>
      <c r="IE18" s="276"/>
      <c r="IF18" s="276"/>
      <c r="IG18" s="276"/>
      <c r="IH18" s="276"/>
      <c r="II18" s="276"/>
      <c r="IJ18" s="276"/>
      <c r="IK18" s="276"/>
      <c r="IL18" s="276"/>
      <c r="IM18" s="276"/>
      <c r="IN18" s="276"/>
      <c r="IO18" s="276"/>
      <c r="IP18" s="276"/>
      <c r="IQ18" s="276"/>
      <c r="IR18" s="276"/>
      <c r="IS18" s="276"/>
      <c r="IT18" s="276"/>
      <c r="IU18" s="276"/>
      <c r="IV18" s="276"/>
      <c r="IW18" s="276"/>
      <c r="IX18" s="276"/>
      <c r="IY18" s="276"/>
      <c r="IZ18" s="276"/>
      <c r="JA18" s="276"/>
      <c r="JB18" s="276"/>
      <c r="JC18" s="276"/>
      <c r="JD18" s="276"/>
      <c r="JE18" s="276"/>
      <c r="JF18" s="276"/>
      <c r="JG18" s="276"/>
      <c r="JH18" s="276"/>
      <c r="JI18" s="276"/>
      <c r="JJ18" s="276"/>
      <c r="JK18" s="276"/>
      <c r="JL18" s="276"/>
      <c r="JM18" s="276"/>
      <c r="JN18" s="276"/>
      <c r="JO18" s="276"/>
      <c r="JP18" s="276"/>
      <c r="JQ18" s="276"/>
      <c r="JR18" s="276"/>
      <c r="JS18" s="276"/>
      <c r="JT18" s="276"/>
      <c r="JU18" s="276"/>
      <c r="JV18" s="276"/>
      <c r="JW18" s="277"/>
      <c r="JX18" s="277"/>
      <c r="JY18" s="277"/>
      <c r="JZ18" s="277"/>
      <c r="KA18" s="277"/>
      <c r="KB18" s="277"/>
      <c r="KC18" s="277"/>
      <c r="KD18" s="277"/>
      <c r="KE18" s="277"/>
      <c r="KF18" s="277"/>
      <c r="KG18" s="277"/>
      <c r="KH18" s="277"/>
      <c r="KI18" s="277"/>
      <c r="KJ18" s="277"/>
      <c r="KK18" s="277"/>
      <c r="KL18" s="277"/>
      <c r="KM18" s="277"/>
      <c r="KN18" s="277"/>
      <c r="KO18" s="277"/>
      <c r="KP18" s="277"/>
    </row>
    <row r="19" spans="1:302" s="278" customFormat="1" ht="18.95" customHeight="1">
      <c r="A19" s="289" t="s">
        <v>161</v>
      </c>
      <c r="B19" s="300" t="s">
        <v>173</v>
      </c>
      <c r="C19" s="274"/>
      <c r="D19" s="279"/>
      <c r="E19" s="291"/>
      <c r="G19" s="279"/>
      <c r="H19" s="279"/>
      <c r="I19" s="279"/>
      <c r="J19" s="279"/>
      <c r="K19" s="279"/>
      <c r="L19" s="279"/>
      <c r="M19" s="279"/>
      <c r="N19" s="279"/>
      <c r="O19" s="279"/>
      <c r="P19" s="279"/>
      <c r="Q19" s="279"/>
      <c r="R19" s="279"/>
      <c r="S19" s="279"/>
      <c r="T19" s="279"/>
      <c r="U19" s="279"/>
      <c r="V19" s="279"/>
      <c r="W19" s="279"/>
      <c r="X19" s="279"/>
      <c r="Y19" s="279"/>
      <c r="Z19" s="279"/>
      <c r="BN19" s="280"/>
    </row>
    <row r="20" spans="1:302" s="278" customFormat="1" ht="18.95" customHeight="1">
      <c r="A20" s="289" t="s">
        <v>161</v>
      </c>
      <c r="B20" s="274" t="s">
        <v>2396</v>
      </c>
      <c r="C20" s="274"/>
      <c r="D20" s="275"/>
      <c r="E20" s="290"/>
      <c r="G20" s="275"/>
      <c r="H20" s="275"/>
      <c r="I20" s="275"/>
      <c r="J20" s="275"/>
      <c r="K20" s="275"/>
      <c r="L20" s="275"/>
      <c r="M20" s="275"/>
      <c r="N20" s="275"/>
      <c r="O20" s="275"/>
      <c r="P20" s="275"/>
      <c r="Q20" s="275"/>
      <c r="R20" s="275"/>
      <c r="S20" s="275"/>
      <c r="T20" s="275"/>
      <c r="U20" s="275"/>
      <c r="V20" s="275"/>
      <c r="W20" s="275"/>
      <c r="X20" s="275"/>
      <c r="Y20" s="275"/>
      <c r="Z20" s="275"/>
      <c r="BN20" s="280"/>
    </row>
    <row r="21" spans="1:302" s="278" customFormat="1" ht="18.95" customHeight="1">
      <c r="A21" s="289" t="s">
        <v>161</v>
      </c>
      <c r="B21" s="711" t="s">
        <v>197</v>
      </c>
      <c r="C21" s="711"/>
      <c r="E21" s="290"/>
      <c r="G21" s="275"/>
      <c r="H21" s="275"/>
      <c r="I21" s="275"/>
      <c r="J21" s="275"/>
      <c r="K21" s="275"/>
      <c r="L21" s="275"/>
      <c r="M21" s="275"/>
      <c r="N21" s="275"/>
      <c r="O21" s="275"/>
      <c r="P21" s="275"/>
      <c r="Q21" s="275"/>
      <c r="R21" s="275"/>
      <c r="S21" s="275"/>
      <c r="T21" s="275"/>
      <c r="U21" s="275"/>
      <c r="V21" s="275"/>
      <c r="W21" s="275"/>
      <c r="X21" s="275"/>
      <c r="Y21" s="275"/>
      <c r="Z21" s="275"/>
      <c r="BN21" s="280"/>
    </row>
    <row r="22" spans="1:302" s="253" customFormat="1" ht="15.95" customHeight="1">
      <c r="A22" s="292"/>
      <c r="B22" s="711"/>
      <c r="C22" s="711"/>
      <c r="E22" s="282"/>
      <c r="G22" s="247"/>
      <c r="H22" s="247"/>
      <c r="I22" s="247"/>
      <c r="J22" s="247"/>
      <c r="K22" s="247"/>
      <c r="L22" s="247"/>
      <c r="M22" s="247"/>
      <c r="N22" s="247"/>
      <c r="O22" s="247"/>
      <c r="P22" s="247"/>
      <c r="Q22" s="247"/>
      <c r="R22" s="247"/>
      <c r="S22" s="247"/>
      <c r="T22" s="247"/>
      <c r="U22" s="247"/>
      <c r="V22" s="247"/>
      <c r="W22" s="247"/>
      <c r="X22" s="247"/>
      <c r="Y22" s="247"/>
      <c r="Z22" s="247"/>
      <c r="BN22" s="254"/>
    </row>
    <row r="23" spans="1:302" s="253" customFormat="1" ht="15.95" customHeight="1">
      <c r="A23" s="292"/>
      <c r="B23" s="255" t="s">
        <v>24</v>
      </c>
      <c r="C23" s="256"/>
      <c r="E23" s="282"/>
      <c r="G23" s="247"/>
      <c r="H23" s="247"/>
      <c r="I23" s="247"/>
      <c r="J23" s="247"/>
      <c r="K23" s="247"/>
      <c r="L23" s="247"/>
      <c r="M23" s="247"/>
      <c r="N23" s="247"/>
      <c r="O23" s="247"/>
      <c r="P23" s="247"/>
      <c r="Q23" s="247"/>
      <c r="R23" s="247"/>
      <c r="S23" s="247"/>
      <c r="T23" s="247"/>
      <c r="U23" s="247"/>
      <c r="V23" s="247"/>
      <c r="W23" s="247"/>
      <c r="X23" s="247"/>
      <c r="Y23" s="247"/>
      <c r="Z23" s="247"/>
      <c r="BN23" s="254"/>
    </row>
    <row r="24" spans="1:302" s="253" customFormat="1" ht="15.95" customHeight="1">
      <c r="A24" s="292"/>
      <c r="B24" s="257" t="s">
        <v>25</v>
      </c>
      <c r="C24" s="256"/>
      <c r="D24" s="258"/>
      <c r="E24" s="282"/>
      <c r="G24" s="247"/>
      <c r="H24" s="247"/>
      <c r="I24" s="247"/>
      <c r="J24" s="247"/>
      <c r="K24" s="247"/>
      <c r="L24" s="247"/>
      <c r="M24" s="247"/>
      <c r="N24" s="247"/>
      <c r="O24" s="247"/>
      <c r="P24" s="247"/>
      <c r="Q24" s="247"/>
      <c r="R24" s="247"/>
      <c r="S24" s="247"/>
      <c r="T24" s="247"/>
      <c r="U24" s="247"/>
      <c r="V24" s="247"/>
      <c r="W24" s="247"/>
      <c r="X24" s="247"/>
      <c r="Y24" s="247"/>
      <c r="Z24" s="247"/>
      <c r="BN24" s="254"/>
    </row>
    <row r="25" spans="1:302" s="253" customFormat="1" ht="15.95" customHeight="1">
      <c r="A25" s="292"/>
      <c r="B25" s="259" t="s">
        <v>2304</v>
      </c>
      <c r="C25" s="256"/>
      <c r="D25" s="258"/>
      <c r="E25" s="282"/>
      <c r="G25" s="247"/>
      <c r="H25" s="247"/>
      <c r="I25" s="247"/>
      <c r="J25" s="247"/>
      <c r="K25" s="247"/>
      <c r="L25" s="247"/>
      <c r="M25" s="247"/>
      <c r="N25" s="247"/>
      <c r="O25" s="247"/>
      <c r="P25" s="247"/>
      <c r="Q25" s="247"/>
      <c r="R25" s="247"/>
      <c r="S25" s="247"/>
      <c r="T25" s="247"/>
      <c r="U25" s="247"/>
      <c r="V25" s="247"/>
      <c r="W25" s="247"/>
      <c r="X25" s="247"/>
      <c r="Y25" s="247"/>
      <c r="Z25" s="247"/>
      <c r="BN25" s="254"/>
    </row>
    <row r="26" spans="1:302" s="253" customFormat="1">
      <c r="A26" s="292"/>
      <c r="B26" s="256"/>
      <c r="C26" s="256"/>
      <c r="D26" s="247"/>
      <c r="E26" s="282"/>
      <c r="G26" s="247"/>
      <c r="H26" s="247"/>
      <c r="I26" s="247"/>
      <c r="J26" s="247"/>
      <c r="K26" s="247"/>
      <c r="L26" s="247"/>
      <c r="M26" s="247"/>
      <c r="N26" s="247"/>
      <c r="O26" s="247"/>
      <c r="P26" s="247"/>
      <c r="Q26" s="247"/>
      <c r="R26" s="247"/>
      <c r="S26" s="247"/>
      <c r="T26" s="247"/>
      <c r="U26" s="247"/>
      <c r="V26" s="247"/>
      <c r="W26" s="247"/>
      <c r="X26" s="247"/>
      <c r="Y26" s="247"/>
      <c r="Z26" s="247"/>
      <c r="BN26" s="254"/>
    </row>
    <row r="27" spans="1:302" s="253" customFormat="1" ht="21.75" customHeight="1">
      <c r="A27" s="289" t="s">
        <v>161</v>
      </c>
      <c r="B27" s="300" t="s">
        <v>198</v>
      </c>
      <c r="C27" s="247"/>
      <c r="D27" s="247"/>
      <c r="E27" s="282"/>
      <c r="F27" s="247"/>
      <c r="G27" s="247"/>
      <c r="H27" s="247"/>
      <c r="I27" s="247"/>
      <c r="J27" s="247"/>
      <c r="K27" s="247"/>
      <c r="L27" s="247"/>
      <c r="M27" s="247"/>
      <c r="N27" s="247"/>
      <c r="O27" s="247"/>
      <c r="P27" s="247"/>
      <c r="Q27" s="247"/>
      <c r="R27" s="247"/>
      <c r="S27" s="247"/>
      <c r="T27" s="247"/>
      <c r="U27" s="247"/>
      <c r="V27" s="247"/>
      <c r="W27" s="247"/>
      <c r="X27" s="247"/>
      <c r="Y27" s="247"/>
      <c r="Z27" s="247"/>
      <c r="BN27" s="254"/>
    </row>
    <row r="28" spans="1:302" s="253" customFormat="1" ht="23.1" customHeight="1">
      <c r="A28" s="289" t="s">
        <v>161</v>
      </c>
      <c r="B28" s="300" t="s">
        <v>2414</v>
      </c>
      <c r="C28" s="247"/>
      <c r="D28" s="247"/>
      <c r="E28" s="282"/>
      <c r="F28" s="247"/>
      <c r="G28" s="247"/>
      <c r="H28" s="247"/>
      <c r="I28" s="247"/>
      <c r="J28" s="247"/>
      <c r="K28" s="247"/>
      <c r="L28" s="247"/>
      <c r="M28" s="247"/>
      <c r="N28" s="247"/>
      <c r="O28" s="247"/>
      <c r="P28" s="247"/>
      <c r="Q28" s="247"/>
      <c r="R28" s="247"/>
      <c r="S28" s="247"/>
      <c r="T28" s="247"/>
      <c r="U28" s="247"/>
      <c r="V28" s="247"/>
      <c r="W28" s="247"/>
      <c r="X28" s="247"/>
      <c r="Y28" s="247"/>
      <c r="Z28" s="247"/>
      <c r="BN28" s="254"/>
    </row>
    <row r="29" spans="1:302" s="253" customFormat="1" ht="23.1" customHeight="1">
      <c r="A29" s="289"/>
      <c r="B29" s="300"/>
      <c r="C29" s="247"/>
      <c r="D29" s="247"/>
      <c r="E29" s="282"/>
      <c r="F29" s="247"/>
      <c r="G29" s="247"/>
      <c r="H29" s="247"/>
      <c r="I29" s="247"/>
      <c r="J29" s="247"/>
      <c r="K29" s="247"/>
      <c r="L29" s="247"/>
      <c r="M29" s="247"/>
      <c r="N29" s="247"/>
      <c r="O29" s="247"/>
      <c r="P29" s="247"/>
      <c r="Q29" s="247"/>
      <c r="R29" s="247"/>
      <c r="S29" s="247"/>
      <c r="T29" s="247"/>
      <c r="U29" s="247"/>
      <c r="V29" s="247"/>
      <c r="W29" s="247"/>
      <c r="X29" s="247"/>
      <c r="Y29" s="247"/>
      <c r="Z29" s="247"/>
      <c r="BN29" s="254"/>
    </row>
    <row r="30" spans="1:302" s="251" customFormat="1" ht="27.6" customHeight="1">
      <c r="A30" s="287"/>
      <c r="B30" s="339" t="s">
        <v>162</v>
      </c>
      <c r="E30" s="288"/>
      <c r="BL30" s="252"/>
    </row>
    <row r="31" spans="1:302" s="254" customFormat="1" ht="21.95" customHeight="1">
      <c r="A31" s="301"/>
      <c r="B31" s="307" t="s">
        <v>2399</v>
      </c>
      <c r="D31" s="264"/>
      <c r="E31" s="302"/>
      <c r="F31" s="269"/>
      <c r="G31" s="269"/>
      <c r="H31" s="269"/>
      <c r="I31" s="269"/>
      <c r="J31" s="269"/>
      <c r="K31" s="269"/>
      <c r="L31" s="269"/>
      <c r="M31" s="269"/>
      <c r="N31" s="269"/>
      <c r="O31" s="269"/>
      <c r="P31" s="269"/>
      <c r="Q31" s="269"/>
      <c r="R31" s="269"/>
      <c r="S31" s="269"/>
      <c r="T31" s="269"/>
      <c r="U31" s="269"/>
      <c r="V31" s="269"/>
      <c r="W31" s="269"/>
      <c r="X31" s="269"/>
      <c r="Y31" s="269"/>
      <c r="Z31" s="269"/>
    </row>
    <row r="32" spans="1:302" s="254" customFormat="1" ht="21.95" customHeight="1">
      <c r="A32" s="301"/>
      <c r="B32" s="308" t="s">
        <v>2344</v>
      </c>
      <c r="D32" s="264"/>
      <c r="E32" s="302"/>
      <c r="F32" s="269"/>
      <c r="G32" s="269"/>
      <c r="H32" s="269"/>
      <c r="I32" s="269"/>
      <c r="J32" s="269"/>
      <c r="K32" s="269"/>
      <c r="L32" s="269"/>
      <c r="M32" s="269"/>
      <c r="N32" s="269"/>
      <c r="O32" s="269"/>
      <c r="P32" s="269"/>
      <c r="Q32" s="269"/>
      <c r="R32" s="269"/>
      <c r="S32" s="269"/>
      <c r="T32" s="269"/>
      <c r="U32" s="269"/>
      <c r="V32" s="269"/>
      <c r="W32" s="269"/>
      <c r="X32" s="269"/>
      <c r="Y32" s="269"/>
      <c r="Z32" s="269"/>
    </row>
    <row r="33" spans="1:66" s="254" customFormat="1" ht="21.95" customHeight="1">
      <c r="A33" s="301"/>
      <c r="B33" s="308" t="s">
        <v>2345</v>
      </c>
      <c r="E33" s="302"/>
      <c r="F33" s="269"/>
      <c r="G33" s="269"/>
      <c r="H33" s="269"/>
      <c r="I33" s="269"/>
      <c r="J33" s="269"/>
      <c r="K33" s="269"/>
      <c r="L33" s="269"/>
      <c r="M33" s="269"/>
      <c r="N33" s="269"/>
      <c r="O33" s="269"/>
      <c r="P33" s="269"/>
      <c r="Q33" s="269"/>
      <c r="R33" s="269"/>
      <c r="S33" s="269"/>
      <c r="T33" s="269"/>
      <c r="U33" s="269"/>
      <c r="V33" s="269"/>
      <c r="W33" s="269"/>
      <c r="X33" s="269"/>
      <c r="Y33" s="269"/>
      <c r="Z33" s="269"/>
    </row>
    <row r="34" spans="1:66" s="263" customFormat="1" ht="21.95" customHeight="1">
      <c r="A34" s="303"/>
      <c r="B34" s="309" t="s">
        <v>2346</v>
      </c>
      <c r="C34" s="304"/>
      <c r="D34" s="304"/>
      <c r="E34" s="305"/>
      <c r="F34" s="306"/>
      <c r="G34" s="306"/>
      <c r="H34" s="306"/>
      <c r="I34" s="306"/>
      <c r="J34" s="306"/>
      <c r="K34" s="306"/>
      <c r="L34" s="306"/>
      <c r="M34" s="306"/>
      <c r="N34" s="306"/>
      <c r="O34" s="306"/>
      <c r="P34" s="306"/>
      <c r="Q34" s="306"/>
      <c r="R34" s="306"/>
      <c r="S34" s="306"/>
      <c r="T34" s="306"/>
      <c r="U34" s="306"/>
      <c r="V34" s="306"/>
      <c r="W34" s="306"/>
      <c r="X34" s="306"/>
      <c r="Y34" s="306"/>
      <c r="Z34" s="306"/>
    </row>
    <row r="35" spans="1:66" s="263" customFormat="1" ht="21.95" customHeight="1">
      <c r="A35" s="303"/>
      <c r="B35" s="309"/>
      <c r="C35" s="304"/>
      <c r="D35" s="304"/>
      <c r="E35" s="305"/>
      <c r="F35" s="306"/>
      <c r="G35" s="306"/>
      <c r="H35" s="306"/>
      <c r="I35" s="306"/>
      <c r="J35" s="306"/>
      <c r="K35" s="306"/>
      <c r="L35" s="306"/>
      <c r="M35" s="306"/>
      <c r="N35" s="306"/>
      <c r="O35" s="306"/>
      <c r="P35" s="306"/>
      <c r="Q35" s="306"/>
      <c r="R35" s="306"/>
      <c r="S35" s="306"/>
      <c r="T35" s="306"/>
      <c r="U35" s="306"/>
      <c r="V35" s="306"/>
      <c r="W35" s="306"/>
      <c r="X35" s="306"/>
      <c r="Y35" s="306"/>
      <c r="Z35" s="306"/>
    </row>
    <row r="36" spans="1:66" s="263" customFormat="1" ht="21.95" customHeight="1">
      <c r="A36" s="303"/>
      <c r="B36" s="718" t="s">
        <v>2400</v>
      </c>
      <c r="C36" s="719"/>
      <c r="D36" s="720"/>
      <c r="E36" s="305"/>
      <c r="F36" s="306"/>
      <c r="G36" s="306"/>
      <c r="H36" s="306"/>
      <c r="I36" s="306"/>
      <c r="J36" s="306"/>
      <c r="K36" s="306"/>
      <c r="L36" s="306"/>
      <c r="M36" s="306"/>
      <c r="N36" s="306"/>
      <c r="O36" s="306"/>
      <c r="P36" s="306"/>
      <c r="Q36" s="306"/>
      <c r="R36" s="306"/>
      <c r="S36" s="306"/>
      <c r="T36" s="306"/>
      <c r="U36" s="306"/>
      <c r="V36" s="306"/>
      <c r="W36" s="306"/>
      <c r="X36" s="306"/>
      <c r="Y36" s="306"/>
      <c r="Z36" s="306"/>
    </row>
    <row r="37" spans="1:66" s="253" customFormat="1">
      <c r="A37" s="293"/>
      <c r="B37" s="721"/>
      <c r="C37" s="722"/>
      <c r="D37" s="723"/>
      <c r="E37" s="294"/>
      <c r="F37" s="262"/>
      <c r="G37" s="264"/>
      <c r="H37" s="264"/>
      <c r="I37" s="262"/>
      <c r="J37" s="262"/>
      <c r="K37" s="262"/>
      <c r="L37" s="262"/>
      <c r="M37" s="262"/>
      <c r="N37" s="262"/>
      <c r="O37" s="262"/>
      <c r="P37" s="262"/>
      <c r="Q37" s="262"/>
      <c r="R37" s="262"/>
      <c r="S37" s="262"/>
      <c r="T37" s="262"/>
      <c r="U37" s="262"/>
      <c r="V37" s="262"/>
      <c r="W37" s="262"/>
      <c r="X37" s="262"/>
      <c r="Y37" s="262"/>
      <c r="Z37" s="262"/>
      <c r="BN37" s="254"/>
    </row>
    <row r="38" spans="1:66" s="253" customFormat="1" ht="17.25" thickBot="1">
      <c r="A38" s="295"/>
      <c r="B38" s="296"/>
      <c r="C38" s="296"/>
      <c r="D38" s="296"/>
      <c r="E38" s="297"/>
      <c r="F38" s="262"/>
      <c r="G38" s="262"/>
      <c r="H38" s="262"/>
      <c r="I38" s="262"/>
      <c r="J38" s="262"/>
      <c r="K38" s="262"/>
      <c r="L38" s="262"/>
      <c r="M38" s="262"/>
      <c r="N38" s="262"/>
      <c r="O38" s="262"/>
      <c r="P38" s="262"/>
      <c r="Q38" s="262"/>
      <c r="R38" s="262"/>
      <c r="S38" s="262"/>
      <c r="T38" s="262"/>
      <c r="U38" s="262"/>
      <c r="V38" s="262"/>
      <c r="W38" s="262"/>
      <c r="X38" s="262"/>
      <c r="Y38" s="262"/>
      <c r="Z38" s="262"/>
      <c r="BN38" s="254"/>
    </row>
    <row r="39" spans="1:66" s="253" customFormat="1">
      <c r="A39" s="262"/>
      <c r="B39" s="247"/>
      <c r="C39" s="247"/>
      <c r="D39" s="247"/>
      <c r="E39" s="262"/>
      <c r="F39" s="262"/>
      <c r="G39" s="262"/>
      <c r="H39" s="262"/>
      <c r="I39" s="262"/>
      <c r="J39" s="262"/>
      <c r="K39" s="262"/>
      <c r="L39" s="262"/>
      <c r="M39" s="262"/>
      <c r="N39" s="262"/>
      <c r="O39" s="262"/>
      <c r="P39" s="262"/>
      <c r="Q39" s="262"/>
      <c r="R39" s="262"/>
      <c r="S39" s="262"/>
      <c r="T39" s="262"/>
      <c r="U39" s="262"/>
      <c r="V39" s="262"/>
      <c r="W39" s="262"/>
      <c r="X39" s="262"/>
      <c r="Y39" s="262"/>
      <c r="Z39" s="262"/>
      <c r="BN39" s="254"/>
    </row>
    <row r="40" spans="1:66" s="253" customFormat="1">
      <c r="A40" s="262"/>
      <c r="B40" s="247"/>
      <c r="C40" s="247"/>
      <c r="D40" s="247"/>
      <c r="E40" s="262"/>
      <c r="F40" s="262"/>
      <c r="G40" s="262"/>
      <c r="H40" s="262"/>
      <c r="I40" s="262"/>
      <c r="J40" s="262"/>
      <c r="K40" s="262"/>
      <c r="L40" s="262"/>
      <c r="M40" s="262"/>
      <c r="N40" s="262"/>
      <c r="O40" s="262"/>
      <c r="P40" s="262"/>
      <c r="Q40" s="262"/>
      <c r="R40" s="262"/>
      <c r="S40" s="262"/>
      <c r="T40" s="262"/>
      <c r="U40" s="262"/>
      <c r="V40" s="262"/>
      <c r="W40" s="262"/>
      <c r="X40" s="262"/>
      <c r="Y40" s="262"/>
      <c r="Z40" s="262"/>
      <c r="BN40" s="254"/>
    </row>
    <row r="41" spans="1:66" s="253" customFormat="1">
      <c r="A41" s="262"/>
      <c r="B41" s="247"/>
      <c r="C41" s="247"/>
      <c r="D41" s="247"/>
      <c r="E41" s="262"/>
      <c r="F41" s="262"/>
      <c r="G41" s="262"/>
      <c r="H41" s="262"/>
      <c r="I41" s="262"/>
      <c r="J41" s="262"/>
      <c r="K41" s="262"/>
      <c r="L41" s="262"/>
      <c r="M41" s="262"/>
      <c r="N41" s="262"/>
      <c r="O41" s="262"/>
      <c r="P41" s="262"/>
      <c r="Q41" s="262"/>
      <c r="R41" s="262"/>
      <c r="S41" s="262"/>
      <c r="T41" s="262"/>
      <c r="U41" s="262"/>
      <c r="V41" s="262"/>
      <c r="W41" s="262"/>
      <c r="X41" s="262"/>
      <c r="Y41" s="262"/>
      <c r="Z41" s="262"/>
      <c r="BN41" s="254"/>
    </row>
    <row r="42" spans="1:66" s="253" customFormat="1">
      <c r="A42" s="262"/>
      <c r="B42" s="247"/>
      <c r="C42" s="247"/>
      <c r="D42" s="247"/>
      <c r="E42" s="262"/>
      <c r="F42" s="262"/>
      <c r="G42" s="262"/>
      <c r="H42" s="262"/>
      <c r="I42" s="262"/>
      <c r="J42" s="262"/>
      <c r="K42" s="262"/>
      <c r="L42" s="262"/>
      <c r="M42" s="262"/>
      <c r="N42" s="262"/>
      <c r="O42" s="262"/>
      <c r="P42" s="262"/>
      <c r="Q42" s="262"/>
      <c r="R42" s="262"/>
      <c r="S42" s="262"/>
      <c r="T42" s="262"/>
      <c r="U42" s="262"/>
      <c r="V42" s="262"/>
      <c r="W42" s="262"/>
      <c r="X42" s="262"/>
      <c r="Y42" s="262"/>
      <c r="Z42" s="262"/>
      <c r="BN42" s="254"/>
    </row>
    <row r="43" spans="1:66" s="253" customFormat="1">
      <c r="A43" s="262"/>
      <c r="B43" s="247"/>
      <c r="C43" s="247"/>
      <c r="D43" s="247"/>
      <c r="E43" s="262"/>
      <c r="F43" s="262"/>
      <c r="G43" s="262"/>
      <c r="H43" s="262"/>
      <c r="I43" s="262"/>
      <c r="J43" s="262"/>
      <c r="K43" s="262"/>
      <c r="L43" s="262"/>
      <c r="M43" s="262"/>
      <c r="N43" s="262"/>
      <c r="O43" s="262"/>
      <c r="P43" s="262"/>
      <c r="Q43" s="262"/>
      <c r="R43" s="262"/>
      <c r="S43" s="262"/>
      <c r="T43" s="262"/>
      <c r="U43" s="262"/>
      <c r="V43" s="262"/>
      <c r="W43" s="262"/>
      <c r="X43" s="262"/>
      <c r="Y43" s="262"/>
      <c r="Z43" s="262"/>
      <c r="BN43" s="254"/>
    </row>
    <row r="44" spans="1:66" s="253" customFormat="1">
      <c r="A44" s="262"/>
      <c r="B44" s="247"/>
      <c r="C44" s="247"/>
      <c r="D44" s="247"/>
      <c r="E44" s="262"/>
      <c r="F44" s="262"/>
      <c r="G44" s="262"/>
      <c r="H44" s="262"/>
      <c r="I44" s="262"/>
      <c r="J44" s="262"/>
      <c r="K44" s="262"/>
      <c r="L44" s="262"/>
      <c r="M44" s="262"/>
      <c r="N44" s="262"/>
      <c r="O44" s="262"/>
      <c r="P44" s="262"/>
      <c r="Q44" s="262"/>
      <c r="R44" s="262"/>
      <c r="S44" s="262"/>
      <c r="T44" s="262"/>
      <c r="U44" s="262"/>
      <c r="V44" s="262"/>
      <c r="W44" s="262"/>
      <c r="X44" s="262"/>
      <c r="Y44" s="262"/>
      <c r="Z44" s="262"/>
      <c r="BN44" s="254"/>
    </row>
    <row r="45" spans="1:66" s="253" customFormat="1">
      <c r="A45" s="262"/>
      <c r="B45" s="245"/>
      <c r="C45" s="247"/>
      <c r="D45" s="247"/>
      <c r="E45" s="247"/>
      <c r="F45" s="247"/>
      <c r="G45" s="247"/>
      <c r="H45" s="247"/>
      <c r="I45" s="262"/>
      <c r="J45" s="262"/>
      <c r="K45" s="262"/>
      <c r="L45" s="262"/>
      <c r="M45" s="262"/>
      <c r="N45" s="262"/>
      <c r="O45" s="262"/>
      <c r="P45" s="262"/>
      <c r="Q45" s="262"/>
      <c r="R45" s="262"/>
      <c r="S45" s="262"/>
      <c r="T45" s="262"/>
      <c r="U45" s="262"/>
      <c r="V45" s="262"/>
      <c r="W45" s="262"/>
      <c r="X45" s="262"/>
      <c r="Y45" s="262"/>
      <c r="Z45" s="262"/>
      <c r="BN45" s="254"/>
    </row>
    <row r="46" spans="1:66" s="253" customFormat="1">
      <c r="A46" s="262"/>
      <c r="B46" s="265"/>
      <c r="C46" s="247"/>
      <c r="D46" s="266"/>
      <c r="E46" s="247"/>
      <c r="F46" s="247"/>
      <c r="G46" s="247"/>
      <c r="H46" s="247"/>
      <c r="I46" s="247"/>
      <c r="J46" s="262"/>
      <c r="K46" s="262"/>
      <c r="L46" s="262"/>
      <c r="M46" s="262"/>
      <c r="N46" s="262"/>
      <c r="O46" s="262"/>
      <c r="P46" s="262"/>
      <c r="Q46" s="262"/>
      <c r="R46" s="262"/>
      <c r="S46" s="262"/>
      <c r="T46" s="262"/>
      <c r="U46" s="262"/>
      <c r="V46" s="262"/>
      <c r="W46" s="262"/>
      <c r="X46" s="262"/>
      <c r="Y46" s="262"/>
      <c r="Z46" s="262"/>
      <c r="BN46" s="254"/>
    </row>
    <row r="47" spans="1:66" s="253" customFormat="1">
      <c r="A47" s="247"/>
      <c r="B47" s="247"/>
      <c r="C47" s="267"/>
      <c r="D47" s="264"/>
      <c r="E47" s="247"/>
      <c r="F47" s="247"/>
      <c r="G47" s="247"/>
      <c r="H47" s="247"/>
      <c r="I47" s="247"/>
      <c r="J47" s="247"/>
      <c r="K47" s="247"/>
      <c r="L47" s="247"/>
      <c r="M47" s="247"/>
      <c r="N47" s="247"/>
      <c r="O47" s="247"/>
      <c r="P47" s="247"/>
      <c r="Q47" s="247"/>
      <c r="R47" s="247"/>
      <c r="S47" s="247"/>
      <c r="T47" s="247"/>
      <c r="U47" s="247"/>
      <c r="V47" s="247"/>
      <c r="W47" s="247"/>
      <c r="X47" s="247"/>
      <c r="Y47" s="247"/>
      <c r="Z47" s="247"/>
      <c r="BN47" s="254"/>
    </row>
    <row r="48" spans="1:66" s="253" customFormat="1">
      <c r="A48" s="247"/>
      <c r="B48" s="247"/>
      <c r="C48" s="256"/>
      <c r="D48" s="264"/>
      <c r="E48" s="247"/>
      <c r="F48" s="247"/>
      <c r="G48" s="247"/>
      <c r="H48" s="247"/>
      <c r="I48" s="247"/>
      <c r="J48" s="247"/>
      <c r="K48" s="247"/>
      <c r="L48" s="247"/>
      <c r="M48" s="247"/>
      <c r="N48" s="247"/>
      <c r="O48" s="247"/>
      <c r="P48" s="247"/>
      <c r="Q48" s="247"/>
      <c r="R48" s="247"/>
      <c r="S48" s="247"/>
      <c r="T48" s="247"/>
      <c r="U48" s="247"/>
      <c r="V48" s="247"/>
      <c r="W48" s="247"/>
      <c r="X48" s="247"/>
      <c r="Y48" s="247"/>
      <c r="Z48" s="247"/>
      <c r="BN48" s="254"/>
    </row>
    <row r="49" spans="1:66" s="253" customFormat="1">
      <c r="A49" s="247"/>
      <c r="B49" s="247"/>
      <c r="C49" s="256"/>
      <c r="E49" s="247"/>
      <c r="F49" s="247"/>
      <c r="G49" s="247"/>
      <c r="H49" s="247"/>
      <c r="I49" s="247"/>
      <c r="J49" s="247"/>
      <c r="K49" s="247"/>
      <c r="L49" s="247"/>
      <c r="M49" s="247"/>
      <c r="N49" s="247"/>
      <c r="O49" s="247"/>
      <c r="P49" s="247"/>
      <c r="Q49" s="247"/>
      <c r="R49" s="247"/>
      <c r="S49" s="247"/>
      <c r="T49" s="247"/>
      <c r="U49" s="247"/>
      <c r="V49" s="247"/>
      <c r="W49" s="247"/>
      <c r="X49" s="247"/>
      <c r="Y49" s="247"/>
      <c r="Z49" s="247"/>
      <c r="BN49" s="254"/>
    </row>
    <row r="50" spans="1:66" s="253" customFormat="1">
      <c r="A50" s="247"/>
      <c r="B50" s="245"/>
      <c r="C50" s="256"/>
      <c r="D50" s="256"/>
      <c r="E50" s="267"/>
      <c r="G50" s="247"/>
      <c r="H50" s="247"/>
      <c r="I50" s="247"/>
      <c r="J50" s="247"/>
      <c r="K50" s="247"/>
      <c r="L50" s="247"/>
      <c r="M50" s="247"/>
      <c r="N50" s="247"/>
      <c r="O50" s="247"/>
      <c r="P50" s="247"/>
      <c r="Q50" s="247"/>
      <c r="R50" s="247"/>
      <c r="S50" s="247"/>
      <c r="T50" s="247"/>
      <c r="U50" s="247"/>
      <c r="V50" s="247"/>
      <c r="W50" s="247"/>
      <c r="X50" s="247"/>
      <c r="Y50" s="247"/>
      <c r="Z50" s="247"/>
      <c r="BN50" s="254"/>
    </row>
    <row r="51" spans="1:66" s="253" customFormat="1">
      <c r="A51" s="247"/>
      <c r="B51" s="247"/>
      <c r="C51" s="256"/>
      <c r="D51" s="267"/>
      <c r="E51" s="267"/>
      <c r="F51" s="267"/>
      <c r="G51" s="247"/>
      <c r="H51" s="247"/>
      <c r="I51" s="247"/>
      <c r="J51" s="247"/>
      <c r="K51" s="247"/>
      <c r="L51" s="247"/>
      <c r="M51" s="247"/>
      <c r="N51" s="247"/>
      <c r="O51" s="247"/>
      <c r="P51" s="247"/>
      <c r="Q51" s="247"/>
      <c r="R51" s="247"/>
      <c r="S51" s="247"/>
      <c r="T51" s="247"/>
      <c r="U51" s="247"/>
      <c r="V51" s="247"/>
      <c r="W51" s="247"/>
      <c r="X51" s="247"/>
      <c r="Y51" s="247"/>
      <c r="Z51" s="247"/>
      <c r="BN51" s="254"/>
    </row>
    <row r="52" spans="1:66" s="253" customFormat="1">
      <c r="A52" s="247"/>
      <c r="B52" s="262"/>
      <c r="C52" s="260"/>
      <c r="D52" s="260"/>
      <c r="E52" s="260"/>
      <c r="F52" s="260"/>
      <c r="G52" s="260"/>
      <c r="H52" s="260"/>
      <c r="I52" s="262"/>
      <c r="J52" s="247"/>
      <c r="K52" s="247"/>
      <c r="L52" s="247"/>
      <c r="M52" s="247"/>
      <c r="N52" s="247"/>
      <c r="O52" s="247"/>
      <c r="P52" s="247"/>
      <c r="Q52" s="247"/>
      <c r="R52" s="247"/>
      <c r="S52" s="247"/>
      <c r="T52" s="247"/>
      <c r="U52" s="247"/>
      <c r="V52" s="247"/>
      <c r="W52" s="247"/>
      <c r="X52" s="247"/>
      <c r="Y52" s="247"/>
      <c r="Z52" s="247"/>
      <c r="BN52" s="254"/>
    </row>
    <row r="53" spans="1:66" s="253" customFormat="1">
      <c r="A53" s="247"/>
      <c r="B53" s="261"/>
      <c r="C53" s="262"/>
      <c r="D53" s="262"/>
      <c r="E53" s="262"/>
      <c r="F53" s="262"/>
      <c r="G53" s="262"/>
      <c r="H53" s="262"/>
      <c r="I53" s="262"/>
      <c r="J53" s="247"/>
      <c r="K53" s="247"/>
      <c r="L53" s="247"/>
      <c r="M53" s="247"/>
      <c r="N53" s="247"/>
      <c r="O53" s="247"/>
      <c r="P53" s="247"/>
      <c r="Q53" s="247"/>
      <c r="R53" s="247"/>
      <c r="S53" s="247"/>
      <c r="T53" s="247"/>
      <c r="U53" s="247"/>
      <c r="V53" s="247"/>
      <c r="W53" s="247"/>
      <c r="X53" s="247"/>
      <c r="Y53" s="247"/>
      <c r="Z53" s="247"/>
      <c r="BN53" s="254"/>
    </row>
    <row r="54" spans="1:66" s="253" customFormat="1">
      <c r="A54" s="247"/>
      <c r="B54" s="260"/>
      <c r="C54" s="262"/>
      <c r="D54" s="262"/>
      <c r="E54" s="262"/>
      <c r="F54" s="262"/>
      <c r="G54" s="262"/>
      <c r="H54" s="262"/>
      <c r="I54" s="262"/>
      <c r="J54" s="247"/>
      <c r="K54" s="247"/>
      <c r="L54" s="247"/>
      <c r="M54" s="247"/>
      <c r="N54" s="247"/>
      <c r="O54" s="247"/>
      <c r="P54" s="247"/>
      <c r="Q54" s="247"/>
      <c r="R54" s="247"/>
      <c r="S54" s="247"/>
      <c r="T54" s="247"/>
      <c r="U54" s="247"/>
      <c r="V54" s="247"/>
      <c r="W54" s="247"/>
      <c r="X54" s="247"/>
      <c r="Y54" s="247"/>
      <c r="Z54" s="247"/>
      <c r="BN54" s="254"/>
    </row>
    <row r="55" spans="1:66" s="253" customFormat="1">
      <c r="A55" s="247"/>
      <c r="B55" s="260"/>
      <c r="C55" s="262"/>
      <c r="D55" s="262"/>
      <c r="E55" s="262"/>
      <c r="F55" s="262"/>
      <c r="G55" s="262"/>
      <c r="H55" s="262"/>
      <c r="I55" s="262"/>
      <c r="J55" s="247"/>
      <c r="K55" s="247"/>
      <c r="L55" s="247"/>
      <c r="M55" s="247"/>
      <c r="N55" s="247"/>
      <c r="O55" s="247"/>
      <c r="P55" s="247"/>
      <c r="Q55" s="247"/>
      <c r="R55" s="247"/>
      <c r="S55" s="247"/>
      <c r="T55" s="247"/>
      <c r="U55" s="247"/>
      <c r="V55" s="247"/>
      <c r="W55" s="247"/>
      <c r="X55" s="247"/>
      <c r="Y55" s="247"/>
      <c r="Z55" s="247"/>
      <c r="BN55" s="254"/>
    </row>
    <row r="56" spans="1:66" s="253" customFormat="1">
      <c r="A56" s="247"/>
      <c r="B56" s="261"/>
      <c r="C56" s="262"/>
      <c r="D56" s="262"/>
      <c r="E56" s="262"/>
      <c r="F56" s="262"/>
      <c r="G56" s="262"/>
      <c r="H56" s="262"/>
      <c r="I56" s="262"/>
      <c r="J56" s="247"/>
      <c r="K56" s="247"/>
      <c r="L56" s="247"/>
      <c r="M56" s="247"/>
      <c r="N56" s="247"/>
      <c r="O56" s="247"/>
      <c r="P56" s="247"/>
      <c r="Q56" s="247"/>
      <c r="R56" s="247"/>
      <c r="S56" s="247"/>
      <c r="T56" s="247"/>
      <c r="U56" s="247"/>
      <c r="V56" s="247"/>
      <c r="W56" s="247"/>
      <c r="X56" s="247"/>
      <c r="Y56" s="247"/>
      <c r="Z56" s="247"/>
      <c r="BN56" s="254"/>
    </row>
    <row r="57" spans="1:66" s="253" customFormat="1">
      <c r="A57" s="247"/>
      <c r="B57" s="261"/>
      <c r="C57" s="262"/>
      <c r="D57" s="262"/>
      <c r="E57" s="262"/>
      <c r="F57" s="262"/>
      <c r="G57" s="262"/>
      <c r="H57" s="262"/>
      <c r="I57" s="262"/>
      <c r="J57" s="247"/>
      <c r="K57" s="247"/>
      <c r="L57" s="247"/>
      <c r="M57" s="247"/>
      <c r="N57" s="247"/>
      <c r="O57" s="247"/>
      <c r="P57" s="247"/>
      <c r="Q57" s="247"/>
      <c r="R57" s="247"/>
      <c r="S57" s="247"/>
      <c r="T57" s="247"/>
      <c r="U57" s="247"/>
      <c r="V57" s="247"/>
      <c r="W57" s="247"/>
      <c r="X57" s="247"/>
      <c r="Y57" s="247"/>
      <c r="Z57" s="247"/>
      <c r="BN57" s="254"/>
    </row>
    <row r="58" spans="1:66" s="253" customFormat="1">
      <c r="A58" s="262"/>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BN58" s="254"/>
    </row>
    <row r="59" spans="1:66" s="253" customFormat="1">
      <c r="A59" s="262"/>
      <c r="B59" s="260"/>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BN59" s="254"/>
    </row>
    <row r="60" spans="1:66" s="253" customFormat="1">
      <c r="A60" s="262"/>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BN60" s="254"/>
    </row>
    <row r="61" spans="1:66" s="253" customFormat="1">
      <c r="A61" s="262"/>
      <c r="B61" s="260"/>
      <c r="C61" s="261"/>
      <c r="D61" s="260"/>
      <c r="E61" s="260"/>
      <c r="F61" s="260"/>
      <c r="G61" s="260"/>
      <c r="H61" s="260"/>
      <c r="I61" s="260"/>
      <c r="J61" s="262"/>
      <c r="K61" s="262"/>
      <c r="L61" s="262"/>
      <c r="M61" s="262"/>
      <c r="N61" s="262"/>
      <c r="O61" s="262"/>
      <c r="P61" s="262"/>
      <c r="Q61" s="262"/>
      <c r="R61" s="262"/>
      <c r="S61" s="262"/>
      <c r="T61" s="262"/>
      <c r="U61" s="262"/>
      <c r="V61" s="262"/>
      <c r="W61" s="262"/>
      <c r="X61" s="262"/>
      <c r="Y61" s="262"/>
      <c r="Z61" s="262"/>
      <c r="BN61" s="254"/>
    </row>
    <row r="62" spans="1:66" s="253" customFormat="1">
      <c r="A62" s="262"/>
      <c r="B62" s="264"/>
      <c r="C62" s="264"/>
      <c r="D62" s="262"/>
      <c r="E62" s="268"/>
      <c r="F62" s="269"/>
      <c r="G62" s="262"/>
      <c r="H62" s="262"/>
      <c r="I62" s="262"/>
      <c r="J62" s="262"/>
      <c r="K62" s="262"/>
      <c r="L62" s="262"/>
      <c r="M62" s="262"/>
      <c r="N62" s="262"/>
      <c r="O62" s="262"/>
      <c r="P62" s="262"/>
      <c r="Q62" s="262"/>
      <c r="R62" s="262"/>
      <c r="S62" s="262"/>
      <c r="T62" s="262"/>
      <c r="U62" s="262"/>
      <c r="V62" s="262"/>
      <c r="W62" s="262"/>
      <c r="X62" s="262"/>
      <c r="Y62" s="262"/>
      <c r="Z62" s="262"/>
      <c r="BN62" s="254"/>
    </row>
    <row r="63" spans="1:66" s="253" customFormat="1">
      <c r="A63" s="262"/>
      <c r="B63" s="264"/>
      <c r="C63" s="264"/>
      <c r="D63" s="262"/>
      <c r="E63" s="268"/>
      <c r="F63" s="269"/>
      <c r="G63" s="262"/>
      <c r="H63" s="262"/>
      <c r="I63" s="262"/>
      <c r="J63" s="262"/>
      <c r="K63" s="262"/>
      <c r="L63" s="262"/>
      <c r="M63" s="262"/>
      <c r="N63" s="262"/>
      <c r="O63" s="262"/>
      <c r="P63" s="262"/>
      <c r="Q63" s="262"/>
      <c r="R63" s="262"/>
      <c r="S63" s="262"/>
      <c r="T63" s="262"/>
      <c r="U63" s="262"/>
      <c r="V63" s="262"/>
      <c r="W63" s="262"/>
      <c r="X63" s="262"/>
      <c r="Y63" s="262"/>
      <c r="Z63" s="262"/>
      <c r="BN63" s="254"/>
    </row>
    <row r="64" spans="1:66" s="253" customFormat="1">
      <c r="A64" s="262"/>
      <c r="B64" s="264"/>
      <c r="C64" s="264"/>
      <c r="D64" s="262"/>
      <c r="E64" s="269"/>
      <c r="F64" s="269"/>
      <c r="G64" s="262"/>
      <c r="H64" s="262"/>
      <c r="I64" s="262"/>
      <c r="J64" s="262"/>
      <c r="K64" s="262"/>
      <c r="L64" s="262"/>
      <c r="M64" s="262"/>
      <c r="N64" s="262"/>
      <c r="O64" s="262"/>
      <c r="P64" s="262"/>
      <c r="Q64" s="262"/>
      <c r="R64" s="262"/>
      <c r="S64" s="262"/>
      <c r="T64" s="262"/>
      <c r="U64" s="262"/>
      <c r="V64" s="262"/>
      <c r="W64" s="262"/>
      <c r="X64" s="262"/>
      <c r="Y64" s="262"/>
      <c r="Z64" s="262"/>
      <c r="BN64" s="254"/>
    </row>
    <row r="65" spans="1:66" s="253" customFormat="1">
      <c r="A65" s="262"/>
      <c r="B65" s="264"/>
      <c r="C65" s="264"/>
      <c r="D65" s="262"/>
      <c r="E65" s="268"/>
      <c r="F65" s="269"/>
      <c r="G65" s="262"/>
      <c r="H65" s="262"/>
      <c r="I65" s="262"/>
      <c r="J65" s="262"/>
      <c r="K65" s="262"/>
      <c r="L65" s="262"/>
      <c r="M65" s="262"/>
      <c r="N65" s="262"/>
      <c r="O65" s="262"/>
      <c r="P65" s="262"/>
      <c r="Q65" s="262"/>
      <c r="R65" s="262"/>
      <c r="S65" s="262"/>
      <c r="T65" s="262"/>
      <c r="U65" s="262"/>
      <c r="V65" s="262"/>
      <c r="W65" s="262"/>
      <c r="X65" s="262"/>
      <c r="Y65" s="262"/>
      <c r="Z65" s="262"/>
      <c r="BN65" s="254"/>
    </row>
    <row r="66" spans="1:66" s="253" customFormat="1">
      <c r="A66" s="262"/>
      <c r="B66" s="264"/>
      <c r="C66" s="264"/>
      <c r="D66" s="262"/>
      <c r="E66" s="268"/>
      <c r="F66" s="269"/>
      <c r="G66" s="262"/>
      <c r="H66" s="262"/>
      <c r="I66" s="262"/>
      <c r="J66" s="262"/>
      <c r="K66" s="262"/>
      <c r="L66" s="262"/>
      <c r="M66" s="262"/>
      <c r="N66" s="262"/>
      <c r="O66" s="262"/>
      <c r="P66" s="262"/>
      <c r="Q66" s="262"/>
      <c r="R66" s="262"/>
      <c r="S66" s="262"/>
      <c r="T66" s="262"/>
      <c r="U66" s="262"/>
      <c r="V66" s="262"/>
      <c r="W66" s="262"/>
      <c r="X66" s="262"/>
      <c r="Y66" s="262"/>
      <c r="Z66" s="262"/>
      <c r="BN66" s="254"/>
    </row>
    <row r="67" spans="1:66" s="253" customFormat="1">
      <c r="A67" s="260"/>
      <c r="B67" s="262"/>
      <c r="C67" s="262"/>
      <c r="D67" s="262"/>
      <c r="E67" s="262"/>
      <c r="F67" s="262"/>
      <c r="G67" s="262"/>
      <c r="H67" s="262"/>
      <c r="I67" s="262"/>
      <c r="J67" s="260"/>
      <c r="K67" s="260"/>
      <c r="L67" s="260"/>
      <c r="M67" s="260"/>
      <c r="N67" s="260"/>
      <c r="O67" s="260"/>
      <c r="P67" s="260"/>
      <c r="Q67" s="260"/>
      <c r="R67" s="260"/>
      <c r="S67" s="260"/>
      <c r="T67" s="260"/>
      <c r="U67" s="260"/>
      <c r="V67" s="260"/>
      <c r="W67" s="260"/>
      <c r="X67" s="260"/>
      <c r="Y67" s="260"/>
      <c r="Z67" s="260"/>
      <c r="BN67" s="254"/>
    </row>
    <row r="68" spans="1:66" s="253" customFormat="1">
      <c r="A68" s="262"/>
      <c r="B68" s="260"/>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BN68" s="254"/>
    </row>
    <row r="69" spans="1:66" s="253" customFormat="1">
      <c r="A69" s="262"/>
      <c r="B69" s="262"/>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BN69" s="254"/>
    </row>
    <row r="70" spans="1:66" s="253" customFormat="1">
      <c r="A70" s="262"/>
      <c r="B70" s="260"/>
      <c r="C70" s="261"/>
      <c r="D70" s="260"/>
      <c r="E70" s="260"/>
      <c r="F70" s="260"/>
      <c r="G70" s="260"/>
      <c r="H70" s="260"/>
      <c r="I70" s="260"/>
      <c r="J70" s="262"/>
      <c r="K70" s="262"/>
      <c r="L70" s="262"/>
      <c r="M70" s="262"/>
      <c r="N70" s="262"/>
      <c r="O70" s="262"/>
      <c r="P70" s="262"/>
      <c r="Q70" s="262"/>
      <c r="R70" s="262"/>
      <c r="S70" s="262"/>
      <c r="T70" s="262"/>
      <c r="U70" s="262"/>
      <c r="V70" s="262"/>
      <c r="W70" s="262"/>
      <c r="X70" s="262"/>
      <c r="Y70" s="262"/>
      <c r="Z70" s="262"/>
      <c r="BN70" s="254"/>
    </row>
    <row r="71" spans="1:66" s="253" customFormat="1">
      <c r="A71" s="262"/>
      <c r="B71" s="264"/>
      <c r="C71" s="264"/>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BN71" s="254"/>
    </row>
    <row r="72" spans="1:66" s="253" customFormat="1">
      <c r="A72" s="262"/>
      <c r="B72" s="264"/>
      <c r="C72" s="264"/>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BN72" s="254"/>
    </row>
    <row r="73" spans="1:66" s="253" customFormat="1">
      <c r="A73" s="262"/>
      <c r="B73" s="264"/>
      <c r="C73" s="264"/>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BN73" s="254"/>
    </row>
    <row r="74" spans="1:66" s="253" customFormat="1">
      <c r="A74" s="262"/>
      <c r="B74" s="264"/>
      <c r="C74" s="264"/>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BN74" s="254"/>
    </row>
    <row r="75" spans="1:66" s="253" customFormat="1">
      <c r="A75" s="262"/>
      <c r="B75" s="264"/>
      <c r="C75" s="264"/>
      <c r="D75" s="262"/>
      <c r="E75" s="262"/>
      <c r="F75" s="262"/>
      <c r="G75" s="262"/>
      <c r="H75" s="262"/>
      <c r="I75" s="262"/>
      <c r="J75" s="262"/>
      <c r="K75" s="262"/>
      <c r="L75" s="262"/>
      <c r="M75" s="262"/>
      <c r="N75" s="262"/>
      <c r="O75" s="262"/>
      <c r="P75" s="262"/>
      <c r="Q75" s="262"/>
      <c r="R75" s="262"/>
      <c r="S75" s="262"/>
      <c r="T75" s="262"/>
      <c r="U75" s="262"/>
      <c r="V75" s="262"/>
      <c r="W75" s="262"/>
      <c r="X75" s="262"/>
      <c r="Y75" s="262"/>
      <c r="Z75" s="262"/>
      <c r="BN75" s="254"/>
    </row>
    <row r="76" spans="1:66" s="253" customFormat="1">
      <c r="A76" s="260"/>
      <c r="B76" s="247"/>
      <c r="C76" s="247"/>
      <c r="D76" s="247"/>
      <c r="E76" s="247"/>
      <c r="F76" s="247"/>
      <c r="G76" s="247"/>
      <c r="H76" s="247"/>
      <c r="I76" s="247"/>
      <c r="J76" s="260"/>
      <c r="K76" s="260"/>
      <c r="L76" s="260"/>
      <c r="M76" s="260"/>
      <c r="N76" s="260"/>
      <c r="O76" s="260"/>
      <c r="P76" s="260"/>
      <c r="Q76" s="260"/>
      <c r="R76" s="260"/>
      <c r="S76" s="260"/>
      <c r="T76" s="260"/>
      <c r="U76" s="260"/>
      <c r="V76" s="260"/>
      <c r="W76" s="260"/>
      <c r="X76" s="260"/>
      <c r="Y76" s="260"/>
      <c r="Z76" s="260"/>
      <c r="BN76" s="254"/>
    </row>
    <row r="77" spans="1:66" s="253" customFormat="1">
      <c r="A77" s="262"/>
      <c r="B77" s="247"/>
      <c r="C77" s="247"/>
      <c r="D77" s="247"/>
      <c r="E77" s="247"/>
      <c r="F77" s="247"/>
      <c r="G77" s="247"/>
      <c r="H77" s="247"/>
      <c r="I77" s="247"/>
      <c r="J77" s="262"/>
      <c r="K77" s="262"/>
      <c r="L77" s="262"/>
      <c r="M77" s="262"/>
      <c r="N77" s="262"/>
      <c r="O77" s="262"/>
      <c r="P77" s="262"/>
      <c r="Q77" s="262"/>
      <c r="R77" s="262"/>
      <c r="S77" s="262"/>
      <c r="T77" s="262"/>
      <c r="U77" s="262"/>
      <c r="V77" s="262"/>
      <c r="W77" s="262"/>
      <c r="X77" s="262"/>
      <c r="Y77" s="262"/>
      <c r="Z77" s="262"/>
      <c r="BN77" s="254"/>
    </row>
    <row r="78" spans="1:66" s="253" customFormat="1">
      <c r="A78" s="262"/>
      <c r="B78" s="245"/>
      <c r="C78" s="247"/>
      <c r="D78" s="247"/>
      <c r="E78" s="247"/>
      <c r="F78" s="247"/>
      <c r="G78" s="247"/>
      <c r="H78" s="247"/>
      <c r="I78" s="247"/>
      <c r="J78" s="262"/>
      <c r="K78" s="262"/>
      <c r="L78" s="262"/>
      <c r="M78" s="262"/>
      <c r="N78" s="262"/>
      <c r="O78" s="262"/>
      <c r="P78" s="262"/>
      <c r="Q78" s="262"/>
      <c r="R78" s="262"/>
      <c r="S78" s="262"/>
      <c r="T78" s="262"/>
      <c r="U78" s="262"/>
      <c r="V78" s="262"/>
      <c r="W78" s="262"/>
      <c r="X78" s="262"/>
      <c r="Y78" s="262"/>
      <c r="Z78" s="262"/>
      <c r="BN78" s="254"/>
    </row>
    <row r="79" spans="1:66" s="253" customFormat="1">
      <c r="A79" s="262"/>
      <c r="B79" s="265"/>
      <c r="C79" s="247"/>
      <c r="D79" s="267"/>
      <c r="E79" s="267"/>
      <c r="F79" s="267"/>
      <c r="G79" s="247"/>
      <c r="H79" s="247"/>
      <c r="I79" s="247"/>
      <c r="J79" s="247"/>
      <c r="K79" s="262"/>
      <c r="L79" s="262"/>
      <c r="M79" s="262"/>
      <c r="N79" s="262"/>
      <c r="O79" s="262"/>
      <c r="P79" s="262"/>
      <c r="Q79" s="262"/>
      <c r="R79" s="262"/>
      <c r="S79" s="262"/>
      <c r="T79" s="262"/>
      <c r="U79" s="262"/>
      <c r="V79" s="262"/>
      <c r="W79" s="262"/>
      <c r="X79" s="262"/>
      <c r="Y79" s="262"/>
      <c r="Z79" s="262"/>
      <c r="BN79" s="254"/>
    </row>
    <row r="80" spans="1:66" s="253" customFormat="1">
      <c r="A80" s="262"/>
      <c r="B80" s="247"/>
      <c r="C80" s="267"/>
      <c r="D80" s="264"/>
      <c r="E80" s="267"/>
      <c r="F80" s="267"/>
      <c r="G80" s="247"/>
      <c r="H80" s="247"/>
      <c r="I80" s="247"/>
      <c r="J80" s="247"/>
      <c r="K80" s="262"/>
      <c r="L80" s="262"/>
      <c r="M80" s="262"/>
      <c r="N80" s="262"/>
      <c r="O80" s="262"/>
      <c r="P80" s="262"/>
      <c r="Q80" s="262"/>
      <c r="R80" s="262"/>
      <c r="S80" s="262"/>
      <c r="T80" s="262"/>
      <c r="U80" s="262"/>
      <c r="V80" s="262"/>
      <c r="W80" s="262"/>
      <c r="X80" s="262"/>
      <c r="Y80" s="262"/>
      <c r="Z80" s="262"/>
      <c r="BN80" s="254"/>
    </row>
    <row r="81" spans="1:66" s="253" customFormat="1">
      <c r="A81" s="262"/>
      <c r="B81" s="247"/>
      <c r="C81" s="256"/>
      <c r="D81" s="264"/>
      <c r="E81" s="267"/>
      <c r="F81" s="267"/>
      <c r="G81" s="247"/>
      <c r="H81" s="247"/>
      <c r="I81" s="247"/>
      <c r="J81" s="267"/>
      <c r="K81" s="262"/>
      <c r="L81" s="262"/>
      <c r="M81" s="262"/>
      <c r="N81" s="262"/>
      <c r="O81" s="262"/>
      <c r="P81" s="262"/>
      <c r="Q81" s="262"/>
      <c r="R81" s="262"/>
      <c r="S81" s="262"/>
      <c r="T81" s="262"/>
      <c r="U81" s="262"/>
      <c r="V81" s="262"/>
      <c r="W81" s="262"/>
      <c r="X81" s="262"/>
      <c r="Y81" s="262"/>
      <c r="Z81" s="262"/>
      <c r="BN81" s="254"/>
    </row>
    <row r="82" spans="1:66" s="253" customFormat="1">
      <c r="A82" s="247"/>
      <c r="B82" s="247"/>
      <c r="C82" s="256"/>
      <c r="D82" s="267"/>
      <c r="E82" s="267"/>
      <c r="F82" s="267"/>
      <c r="G82" s="247"/>
      <c r="H82" s="247"/>
      <c r="I82" s="247"/>
      <c r="J82" s="267"/>
      <c r="K82" s="247"/>
      <c r="L82" s="247"/>
      <c r="M82" s="247"/>
      <c r="N82" s="247"/>
      <c r="O82" s="247"/>
      <c r="P82" s="247"/>
      <c r="Q82" s="247"/>
      <c r="R82" s="247"/>
      <c r="S82" s="247"/>
      <c r="T82" s="247"/>
      <c r="U82" s="247"/>
      <c r="V82" s="247"/>
      <c r="W82" s="247"/>
      <c r="X82" s="247"/>
      <c r="Y82" s="247"/>
      <c r="Z82" s="247"/>
      <c r="BN82" s="254"/>
    </row>
    <row r="83" spans="1:66" s="253" customFormat="1">
      <c r="A83" s="247"/>
      <c r="B83" s="245"/>
      <c r="C83" s="256"/>
      <c r="D83" s="267"/>
      <c r="E83" s="267"/>
      <c r="F83" s="267"/>
      <c r="G83" s="247"/>
      <c r="H83" s="247"/>
      <c r="I83" s="247"/>
      <c r="K83" s="247"/>
      <c r="L83" s="247"/>
      <c r="M83" s="247"/>
      <c r="N83" s="247"/>
      <c r="O83" s="247"/>
      <c r="P83" s="247"/>
      <c r="Q83" s="247"/>
      <c r="R83" s="247"/>
      <c r="S83" s="247"/>
      <c r="T83" s="247"/>
      <c r="U83" s="247"/>
      <c r="V83" s="247"/>
      <c r="W83" s="247"/>
      <c r="X83" s="247"/>
      <c r="Y83" s="247"/>
      <c r="Z83" s="247"/>
      <c r="BN83" s="254"/>
    </row>
    <row r="84" spans="1:66" s="253" customFormat="1">
      <c r="A84" s="247"/>
      <c r="B84" s="247"/>
      <c r="C84" s="256"/>
      <c r="D84" s="267"/>
      <c r="E84" s="267"/>
      <c r="F84" s="267"/>
      <c r="G84" s="247"/>
      <c r="H84" s="247"/>
      <c r="I84" s="247"/>
      <c r="J84" s="267"/>
      <c r="K84" s="247"/>
      <c r="L84" s="247"/>
      <c r="M84" s="247"/>
      <c r="N84" s="247"/>
      <c r="O84" s="247"/>
      <c r="P84" s="247"/>
      <c r="Q84" s="247"/>
      <c r="R84" s="247"/>
      <c r="S84" s="247"/>
      <c r="T84" s="247"/>
      <c r="U84" s="247"/>
      <c r="V84" s="247"/>
      <c r="W84" s="247"/>
      <c r="X84" s="247"/>
      <c r="Y84" s="247"/>
      <c r="Z84" s="247"/>
      <c r="BN84" s="254"/>
    </row>
    <row r="85" spans="1:66" s="253" customFormat="1">
      <c r="A85" s="247"/>
      <c r="B85" s="262"/>
      <c r="C85" s="260"/>
      <c r="D85" s="260"/>
      <c r="E85" s="260"/>
      <c r="F85" s="260"/>
      <c r="G85" s="260"/>
      <c r="H85" s="260"/>
      <c r="I85" s="262"/>
      <c r="J85" s="247"/>
      <c r="K85" s="247"/>
      <c r="L85" s="247"/>
      <c r="M85" s="247"/>
      <c r="N85" s="247"/>
      <c r="O85" s="247"/>
      <c r="P85" s="247"/>
      <c r="Q85" s="247"/>
      <c r="R85" s="247"/>
      <c r="S85" s="247"/>
      <c r="T85" s="247"/>
      <c r="U85" s="247"/>
      <c r="V85" s="247"/>
      <c r="W85" s="247"/>
      <c r="X85" s="247"/>
      <c r="Y85" s="247"/>
      <c r="Z85" s="247"/>
      <c r="BN85" s="254"/>
    </row>
    <row r="86" spans="1:66" s="253" customFormat="1">
      <c r="A86" s="247"/>
      <c r="B86" s="261"/>
      <c r="C86" s="262"/>
      <c r="D86" s="262"/>
      <c r="E86" s="262"/>
      <c r="F86" s="262"/>
      <c r="G86" s="262"/>
      <c r="H86" s="262"/>
      <c r="I86" s="262"/>
      <c r="J86" s="247"/>
      <c r="K86" s="247"/>
      <c r="L86" s="247"/>
      <c r="M86" s="247"/>
      <c r="N86" s="247"/>
      <c r="O86" s="247"/>
      <c r="P86" s="247"/>
      <c r="Q86" s="247"/>
      <c r="R86" s="247"/>
      <c r="S86" s="247"/>
      <c r="T86" s="247"/>
      <c r="U86" s="247"/>
      <c r="V86" s="247"/>
      <c r="W86" s="247"/>
      <c r="X86" s="247"/>
      <c r="Y86" s="247"/>
      <c r="Z86" s="247"/>
      <c r="BN86" s="254"/>
    </row>
    <row r="87" spans="1:66" s="253" customFormat="1">
      <c r="A87" s="247"/>
      <c r="B87" s="270"/>
      <c r="C87" s="262"/>
      <c r="D87" s="262"/>
      <c r="E87" s="262"/>
      <c r="F87" s="262"/>
      <c r="G87" s="262"/>
      <c r="H87" s="262"/>
      <c r="I87" s="262"/>
      <c r="J87" s="247"/>
      <c r="K87" s="247"/>
      <c r="L87" s="247"/>
      <c r="M87" s="247"/>
      <c r="N87" s="247"/>
      <c r="O87" s="247"/>
      <c r="P87" s="247"/>
      <c r="Q87" s="247"/>
      <c r="R87" s="247"/>
      <c r="S87" s="247"/>
      <c r="T87" s="247"/>
      <c r="U87" s="247"/>
      <c r="V87" s="247"/>
      <c r="W87" s="247"/>
      <c r="X87" s="247"/>
      <c r="Y87" s="247"/>
      <c r="Z87" s="247"/>
      <c r="BN87" s="254"/>
    </row>
    <row r="88" spans="1:66" s="253" customFormat="1">
      <c r="A88" s="247"/>
      <c r="B88" s="270"/>
      <c r="C88" s="262"/>
      <c r="D88" s="262"/>
      <c r="E88" s="262"/>
      <c r="F88" s="262"/>
      <c r="G88" s="262"/>
      <c r="H88" s="262"/>
      <c r="I88" s="262"/>
      <c r="J88" s="247"/>
      <c r="K88" s="247"/>
      <c r="L88" s="247"/>
      <c r="M88" s="247"/>
      <c r="N88" s="247"/>
      <c r="O88" s="247"/>
      <c r="P88" s="247"/>
      <c r="Q88" s="247"/>
      <c r="R88" s="247"/>
      <c r="S88" s="247"/>
      <c r="T88" s="247"/>
      <c r="U88" s="247"/>
      <c r="V88" s="247"/>
      <c r="W88" s="247"/>
      <c r="X88" s="247"/>
      <c r="Y88" s="247"/>
      <c r="Z88" s="247"/>
      <c r="BN88" s="254"/>
    </row>
    <row r="89" spans="1:66" s="253" customFormat="1">
      <c r="A89" s="247"/>
      <c r="B89" s="261"/>
      <c r="C89" s="262"/>
      <c r="D89" s="262"/>
      <c r="E89" s="262"/>
      <c r="F89" s="262"/>
      <c r="G89" s="262"/>
      <c r="H89" s="262"/>
      <c r="I89" s="262"/>
      <c r="J89" s="247"/>
      <c r="K89" s="247"/>
      <c r="L89" s="247"/>
      <c r="M89" s="247"/>
      <c r="N89" s="247"/>
      <c r="O89" s="247"/>
      <c r="P89" s="247"/>
      <c r="Q89" s="247"/>
      <c r="R89" s="247"/>
      <c r="S89" s="247"/>
      <c r="T89" s="247"/>
      <c r="U89" s="247"/>
      <c r="V89" s="247"/>
      <c r="W89" s="247"/>
      <c r="X89" s="247"/>
      <c r="Y89" s="247"/>
      <c r="Z89" s="247"/>
      <c r="BN89" s="254"/>
    </row>
    <row r="90" spans="1:66" s="253" customFormat="1">
      <c r="A90" s="247"/>
      <c r="B90" s="261"/>
      <c r="C90" s="262"/>
      <c r="D90" s="262"/>
      <c r="E90" s="262"/>
      <c r="F90" s="262"/>
      <c r="G90" s="262"/>
      <c r="H90" s="262"/>
      <c r="I90" s="262"/>
      <c r="J90" s="247"/>
      <c r="K90" s="247"/>
      <c r="L90" s="247"/>
      <c r="M90" s="247"/>
      <c r="N90" s="247"/>
      <c r="O90" s="247"/>
      <c r="P90" s="247"/>
      <c r="Q90" s="247"/>
      <c r="R90" s="247"/>
      <c r="S90" s="247"/>
      <c r="T90" s="247"/>
      <c r="U90" s="247"/>
      <c r="V90" s="247"/>
      <c r="W90" s="247"/>
      <c r="X90" s="247"/>
      <c r="Y90" s="247"/>
      <c r="Z90" s="247"/>
      <c r="BN90" s="254"/>
    </row>
    <row r="91" spans="1:66" s="253" customFormat="1">
      <c r="A91" s="262"/>
      <c r="B91" s="262"/>
      <c r="C91" s="262"/>
      <c r="D91" s="262"/>
      <c r="E91" s="262"/>
      <c r="F91" s="262"/>
      <c r="G91" s="262"/>
      <c r="H91" s="262"/>
      <c r="I91" s="262"/>
      <c r="J91" s="262"/>
      <c r="K91" s="262"/>
      <c r="L91" s="262"/>
      <c r="M91" s="262"/>
      <c r="N91" s="262"/>
      <c r="O91" s="262"/>
      <c r="P91" s="262"/>
      <c r="Q91" s="262"/>
      <c r="R91" s="262"/>
      <c r="S91" s="262"/>
      <c r="T91" s="262"/>
      <c r="U91" s="262"/>
      <c r="V91" s="262"/>
      <c r="W91" s="262"/>
      <c r="X91" s="262"/>
      <c r="Y91" s="262"/>
      <c r="Z91" s="262"/>
      <c r="BN91" s="254"/>
    </row>
    <row r="92" spans="1:66" s="253" customFormat="1">
      <c r="A92" s="262"/>
      <c r="B92" s="260"/>
      <c r="C92" s="262"/>
      <c r="D92" s="262"/>
      <c r="E92" s="262"/>
      <c r="F92" s="262"/>
      <c r="G92" s="262"/>
      <c r="H92" s="262"/>
      <c r="I92" s="262"/>
      <c r="J92" s="262"/>
      <c r="K92" s="262"/>
      <c r="L92" s="262"/>
      <c r="M92" s="262"/>
      <c r="N92" s="262"/>
      <c r="O92" s="262"/>
      <c r="P92" s="262"/>
      <c r="Q92" s="262"/>
      <c r="R92" s="262"/>
      <c r="S92" s="262"/>
      <c r="T92" s="262"/>
      <c r="U92" s="262"/>
      <c r="V92" s="262"/>
      <c r="W92" s="262"/>
      <c r="X92" s="262"/>
      <c r="Y92" s="262"/>
      <c r="Z92" s="262"/>
      <c r="BN92" s="254"/>
    </row>
    <row r="93" spans="1:66" s="253" customFormat="1">
      <c r="A93" s="262"/>
      <c r="B93" s="262"/>
      <c r="C93" s="262"/>
      <c r="D93" s="262"/>
      <c r="E93" s="262"/>
      <c r="F93" s="262"/>
      <c r="G93" s="262"/>
      <c r="H93" s="262"/>
      <c r="I93" s="262"/>
      <c r="J93" s="262"/>
      <c r="K93" s="262"/>
      <c r="L93" s="262"/>
      <c r="M93" s="262"/>
      <c r="N93" s="262"/>
      <c r="O93" s="262"/>
      <c r="P93" s="262"/>
      <c r="Q93" s="262"/>
      <c r="R93" s="262"/>
      <c r="S93" s="262"/>
      <c r="T93" s="262"/>
      <c r="U93" s="262"/>
      <c r="V93" s="262"/>
      <c r="W93" s="262"/>
      <c r="X93" s="262"/>
      <c r="Y93" s="262"/>
      <c r="Z93" s="262"/>
      <c r="BN93" s="254"/>
    </row>
    <row r="94" spans="1:66" s="253" customFormat="1">
      <c r="A94" s="262"/>
      <c r="B94" s="270"/>
      <c r="C94" s="261"/>
      <c r="D94" s="270"/>
      <c r="E94" s="270"/>
      <c r="F94" s="270"/>
      <c r="G94" s="270"/>
      <c r="H94" s="270"/>
      <c r="I94" s="270"/>
      <c r="J94" s="262"/>
      <c r="K94" s="262"/>
      <c r="L94" s="262"/>
      <c r="M94" s="262"/>
      <c r="N94" s="262"/>
      <c r="O94" s="262"/>
      <c r="P94" s="262"/>
      <c r="Q94" s="262"/>
      <c r="R94" s="262"/>
      <c r="S94" s="262"/>
      <c r="T94" s="262"/>
      <c r="U94" s="262"/>
      <c r="V94" s="262"/>
      <c r="W94" s="262"/>
      <c r="X94" s="262"/>
      <c r="Y94" s="262"/>
      <c r="Z94" s="262"/>
      <c r="BN94" s="254"/>
    </row>
    <row r="95" spans="1:66" s="253" customFormat="1">
      <c r="A95" s="262"/>
      <c r="B95" s="264"/>
      <c r="C95" s="264"/>
      <c r="D95" s="262"/>
      <c r="E95" s="269"/>
      <c r="F95" s="269"/>
      <c r="G95" s="262"/>
      <c r="H95" s="262"/>
      <c r="I95" s="262"/>
      <c r="J95" s="262"/>
      <c r="K95" s="262"/>
      <c r="L95" s="262"/>
      <c r="M95" s="262"/>
      <c r="N95" s="262"/>
      <c r="O95" s="262"/>
      <c r="P95" s="262"/>
      <c r="Q95" s="262"/>
      <c r="R95" s="262"/>
      <c r="S95" s="262"/>
      <c r="T95" s="262"/>
      <c r="U95" s="262"/>
      <c r="V95" s="262"/>
      <c r="W95" s="262"/>
      <c r="X95" s="262"/>
      <c r="Y95" s="262"/>
      <c r="Z95" s="262"/>
      <c r="BN95" s="254"/>
    </row>
    <row r="96" spans="1:66" s="253" customFormat="1">
      <c r="A96" s="262"/>
      <c r="B96" s="264"/>
      <c r="C96" s="264"/>
      <c r="D96" s="262"/>
      <c r="E96" s="269"/>
      <c r="F96" s="269"/>
      <c r="G96" s="262"/>
      <c r="H96" s="262"/>
      <c r="I96" s="262"/>
      <c r="J96" s="262"/>
      <c r="K96" s="262"/>
      <c r="L96" s="262"/>
      <c r="M96" s="262"/>
      <c r="N96" s="262"/>
      <c r="O96" s="262"/>
      <c r="P96" s="262"/>
      <c r="Q96" s="262"/>
      <c r="R96" s="262"/>
      <c r="S96" s="262"/>
      <c r="T96" s="262"/>
      <c r="U96" s="262"/>
      <c r="V96" s="262"/>
      <c r="W96" s="262"/>
      <c r="X96" s="262"/>
      <c r="Y96" s="262"/>
      <c r="Z96" s="262"/>
      <c r="BN96" s="254"/>
    </row>
    <row r="97" spans="1:66" s="253" customFormat="1">
      <c r="A97" s="262"/>
      <c r="B97" s="264"/>
      <c r="C97" s="264"/>
      <c r="D97" s="262"/>
      <c r="E97" s="269"/>
      <c r="F97" s="269"/>
      <c r="G97" s="262"/>
      <c r="H97" s="262"/>
      <c r="I97" s="262"/>
      <c r="J97" s="262"/>
      <c r="K97" s="262"/>
      <c r="L97" s="262"/>
      <c r="M97" s="262"/>
      <c r="N97" s="262"/>
      <c r="O97" s="262"/>
      <c r="P97" s="262"/>
      <c r="Q97" s="262"/>
      <c r="R97" s="262"/>
      <c r="S97" s="262"/>
      <c r="T97" s="262"/>
      <c r="U97" s="262"/>
      <c r="V97" s="262"/>
      <c r="W97" s="262"/>
      <c r="X97" s="262"/>
      <c r="Y97" s="262"/>
      <c r="Z97" s="262"/>
      <c r="BN97" s="254"/>
    </row>
    <row r="98" spans="1:66" s="253" customFormat="1">
      <c r="A98" s="262"/>
      <c r="B98" s="264"/>
      <c r="C98" s="264"/>
      <c r="D98" s="262"/>
      <c r="E98" s="269"/>
      <c r="F98" s="269"/>
      <c r="G98" s="262"/>
      <c r="H98" s="262"/>
      <c r="I98" s="262"/>
      <c r="J98" s="262"/>
      <c r="K98" s="262"/>
      <c r="L98" s="262"/>
      <c r="M98" s="262"/>
      <c r="N98" s="262"/>
      <c r="O98" s="262"/>
      <c r="P98" s="262"/>
      <c r="Q98" s="262"/>
      <c r="R98" s="262"/>
      <c r="S98" s="262"/>
      <c r="T98" s="262"/>
      <c r="U98" s="262"/>
      <c r="V98" s="262"/>
      <c r="W98" s="262"/>
      <c r="X98" s="262"/>
      <c r="Y98" s="262"/>
      <c r="Z98" s="262"/>
      <c r="BN98" s="254"/>
    </row>
    <row r="99" spans="1:66" s="253" customFormat="1">
      <c r="A99" s="262"/>
      <c r="B99" s="264"/>
      <c r="C99" s="264"/>
      <c r="D99" s="262"/>
      <c r="E99" s="269"/>
      <c r="F99" s="269"/>
      <c r="G99" s="262"/>
      <c r="H99" s="262"/>
      <c r="I99" s="262"/>
      <c r="J99" s="262"/>
      <c r="K99" s="262"/>
      <c r="L99" s="262"/>
      <c r="M99" s="262"/>
      <c r="N99" s="262"/>
      <c r="O99" s="262"/>
      <c r="P99" s="262"/>
      <c r="Q99" s="262"/>
      <c r="R99" s="262"/>
      <c r="S99" s="262"/>
      <c r="T99" s="262"/>
      <c r="U99" s="262"/>
      <c r="V99" s="262"/>
      <c r="W99" s="262"/>
      <c r="X99" s="262"/>
      <c r="Y99" s="262"/>
      <c r="Z99" s="262"/>
      <c r="BN99" s="254"/>
    </row>
    <row r="100" spans="1:66" s="253" customFormat="1">
      <c r="A100" s="270"/>
      <c r="B100" s="262"/>
      <c r="C100" s="262"/>
      <c r="D100" s="262"/>
      <c r="E100" s="262"/>
      <c r="F100" s="262"/>
      <c r="G100" s="262"/>
      <c r="H100" s="262"/>
      <c r="I100" s="262"/>
      <c r="J100" s="270"/>
      <c r="K100" s="270"/>
      <c r="L100" s="270"/>
      <c r="M100" s="270"/>
      <c r="N100" s="270"/>
      <c r="O100" s="270"/>
      <c r="P100" s="270"/>
      <c r="Q100" s="270"/>
      <c r="R100" s="270"/>
      <c r="S100" s="270"/>
      <c r="T100" s="270"/>
      <c r="U100" s="270"/>
      <c r="V100" s="270"/>
      <c r="W100" s="270"/>
      <c r="X100" s="270"/>
      <c r="Y100" s="270"/>
      <c r="Z100" s="270"/>
      <c r="BN100" s="254"/>
    </row>
    <row r="101" spans="1:66" s="253" customFormat="1">
      <c r="A101" s="262"/>
      <c r="B101" s="260"/>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c r="BN101" s="254"/>
    </row>
    <row r="102" spans="1:66" s="253" customFormat="1">
      <c r="A102" s="262"/>
      <c r="B102" s="262"/>
      <c r="C102" s="262"/>
      <c r="D102" s="262"/>
      <c r="E102" s="262"/>
      <c r="F102" s="262"/>
      <c r="G102" s="262"/>
      <c r="H102" s="262"/>
      <c r="I102" s="262"/>
      <c r="J102" s="262"/>
      <c r="K102" s="262"/>
      <c r="L102" s="262"/>
      <c r="M102" s="262"/>
      <c r="N102" s="262"/>
      <c r="O102" s="262"/>
      <c r="P102" s="262"/>
      <c r="Q102" s="262"/>
      <c r="R102" s="262"/>
      <c r="S102" s="262"/>
      <c r="T102" s="262"/>
      <c r="U102" s="262"/>
      <c r="V102" s="262"/>
      <c r="W102" s="262"/>
      <c r="X102" s="262"/>
      <c r="Y102" s="262"/>
      <c r="Z102" s="262"/>
      <c r="BN102" s="254"/>
    </row>
    <row r="103" spans="1:66" s="253" customFormat="1">
      <c r="A103" s="262"/>
      <c r="B103" s="270"/>
      <c r="C103" s="261"/>
      <c r="D103" s="270"/>
      <c r="E103" s="270"/>
      <c r="F103" s="270"/>
      <c r="G103" s="270"/>
      <c r="H103" s="270"/>
      <c r="I103" s="270"/>
      <c r="J103" s="262"/>
      <c r="K103" s="262"/>
      <c r="L103" s="262"/>
      <c r="M103" s="262"/>
      <c r="N103" s="262"/>
      <c r="O103" s="262"/>
      <c r="P103" s="262"/>
      <c r="Q103" s="262"/>
      <c r="R103" s="262"/>
      <c r="S103" s="262"/>
      <c r="T103" s="262"/>
      <c r="U103" s="262"/>
      <c r="V103" s="262"/>
      <c r="W103" s="262"/>
      <c r="X103" s="262"/>
      <c r="Y103" s="262"/>
      <c r="Z103" s="262"/>
      <c r="BN103" s="254"/>
    </row>
    <row r="104" spans="1:66" s="253" customFormat="1">
      <c r="A104" s="262"/>
      <c r="B104" s="264"/>
      <c r="C104" s="264"/>
      <c r="D104" s="262"/>
      <c r="E104" s="262"/>
      <c r="F104" s="262"/>
      <c r="G104" s="262"/>
      <c r="H104" s="262"/>
      <c r="I104" s="262"/>
      <c r="J104" s="262"/>
      <c r="K104" s="262"/>
      <c r="L104" s="262"/>
      <c r="M104" s="262"/>
      <c r="N104" s="262"/>
      <c r="O104" s="262"/>
      <c r="P104" s="262"/>
      <c r="Q104" s="262"/>
      <c r="R104" s="262"/>
      <c r="S104" s="262"/>
      <c r="T104" s="262"/>
      <c r="U104" s="262"/>
      <c r="V104" s="262"/>
      <c r="W104" s="262"/>
      <c r="X104" s="262"/>
      <c r="Y104" s="262"/>
      <c r="Z104" s="262"/>
      <c r="BN104" s="254"/>
    </row>
    <row r="105" spans="1:66" s="253" customFormat="1">
      <c r="A105" s="262"/>
      <c r="B105" s="264"/>
      <c r="C105" s="264"/>
      <c r="D105" s="262"/>
      <c r="E105" s="262"/>
      <c r="F105" s="262"/>
      <c r="G105" s="262"/>
      <c r="H105" s="262"/>
      <c r="I105" s="262"/>
      <c r="J105" s="262"/>
      <c r="K105" s="262"/>
      <c r="L105" s="262"/>
      <c r="M105" s="262"/>
      <c r="N105" s="262"/>
      <c r="O105" s="262"/>
      <c r="P105" s="262"/>
      <c r="Q105" s="262"/>
      <c r="R105" s="262"/>
      <c r="S105" s="262"/>
      <c r="T105" s="262"/>
      <c r="U105" s="262"/>
      <c r="V105" s="262"/>
      <c r="W105" s="262"/>
      <c r="X105" s="262"/>
      <c r="Y105" s="262"/>
      <c r="Z105" s="262"/>
      <c r="BN105" s="254"/>
    </row>
    <row r="106" spans="1:66" s="253" customFormat="1">
      <c r="A106" s="262"/>
      <c r="B106" s="264"/>
      <c r="C106" s="264"/>
      <c r="D106" s="262"/>
      <c r="E106" s="262"/>
      <c r="F106" s="262"/>
      <c r="G106" s="262"/>
      <c r="H106" s="262"/>
      <c r="I106" s="262"/>
      <c r="J106" s="262"/>
      <c r="K106" s="262"/>
      <c r="L106" s="262"/>
      <c r="M106" s="262"/>
      <c r="N106" s="262"/>
      <c r="O106" s="262"/>
      <c r="P106" s="262"/>
      <c r="Q106" s="262"/>
      <c r="R106" s="262"/>
      <c r="S106" s="262"/>
      <c r="T106" s="262"/>
      <c r="U106" s="262"/>
      <c r="V106" s="262"/>
      <c r="W106" s="262"/>
      <c r="X106" s="262"/>
      <c r="Y106" s="262"/>
      <c r="Z106" s="262"/>
      <c r="BN106" s="254"/>
    </row>
    <row r="107" spans="1:66" s="253" customFormat="1">
      <c r="A107" s="262"/>
      <c r="B107" s="264"/>
      <c r="C107" s="264"/>
      <c r="D107" s="262"/>
      <c r="E107" s="262"/>
      <c r="F107" s="262"/>
      <c r="G107" s="262"/>
      <c r="H107" s="262"/>
      <c r="I107" s="262"/>
      <c r="J107" s="262"/>
      <c r="K107" s="262"/>
      <c r="L107" s="262"/>
      <c r="M107" s="262"/>
      <c r="N107" s="262"/>
      <c r="O107" s="262"/>
      <c r="P107" s="262"/>
      <c r="Q107" s="262"/>
      <c r="R107" s="262"/>
      <c r="S107" s="262"/>
      <c r="T107" s="262"/>
      <c r="U107" s="262"/>
      <c r="V107" s="262"/>
      <c r="W107" s="262"/>
      <c r="X107" s="262"/>
      <c r="Y107" s="262"/>
      <c r="Z107" s="262"/>
      <c r="BN107" s="254"/>
    </row>
    <row r="108" spans="1:66" s="253" customFormat="1">
      <c r="A108" s="262"/>
      <c r="B108" s="264"/>
      <c r="C108" s="264"/>
      <c r="D108" s="262"/>
      <c r="E108" s="262"/>
      <c r="F108" s="262"/>
      <c r="G108" s="262"/>
      <c r="H108" s="262"/>
      <c r="I108" s="262"/>
      <c r="J108" s="262"/>
      <c r="K108" s="262"/>
      <c r="L108" s="262"/>
      <c r="M108" s="262"/>
      <c r="N108" s="262"/>
      <c r="O108" s="262"/>
      <c r="P108" s="262"/>
      <c r="Q108" s="262"/>
      <c r="R108" s="262"/>
      <c r="S108" s="262"/>
      <c r="T108" s="262"/>
      <c r="U108" s="262"/>
      <c r="V108" s="262"/>
      <c r="W108" s="262"/>
      <c r="X108" s="262"/>
      <c r="Y108" s="262"/>
      <c r="Z108" s="262"/>
      <c r="BN108" s="254"/>
    </row>
    <row r="109" spans="1:66" s="253" customFormat="1">
      <c r="A109" s="270"/>
      <c r="B109" s="247"/>
      <c r="C109" s="247"/>
      <c r="D109" s="247"/>
      <c r="E109" s="247"/>
      <c r="F109" s="247"/>
      <c r="G109" s="247"/>
      <c r="H109" s="247"/>
      <c r="I109" s="247"/>
      <c r="J109" s="270"/>
      <c r="K109" s="270"/>
      <c r="L109" s="270"/>
      <c r="M109" s="270"/>
      <c r="N109" s="270"/>
      <c r="O109" s="270"/>
      <c r="P109" s="270"/>
      <c r="Q109" s="270"/>
      <c r="R109" s="270"/>
      <c r="S109" s="270"/>
      <c r="T109" s="270"/>
      <c r="U109" s="270"/>
      <c r="V109" s="270"/>
      <c r="W109" s="270"/>
      <c r="X109" s="270"/>
      <c r="Y109" s="270"/>
      <c r="Z109" s="270"/>
      <c r="BN109" s="254"/>
    </row>
    <row r="110" spans="1:66" s="253" customFormat="1">
      <c r="A110" s="262"/>
      <c r="B110" s="245"/>
      <c r="C110" s="247"/>
      <c r="D110" s="247"/>
      <c r="E110" s="247"/>
      <c r="F110" s="247"/>
      <c r="G110" s="247"/>
      <c r="H110" s="247"/>
      <c r="I110" s="247"/>
      <c r="J110" s="262"/>
      <c r="K110" s="262"/>
      <c r="L110" s="262"/>
      <c r="M110" s="262"/>
      <c r="N110" s="262"/>
      <c r="O110" s="262"/>
      <c r="P110" s="262"/>
      <c r="Q110" s="262"/>
      <c r="R110" s="262"/>
      <c r="S110" s="262"/>
      <c r="T110" s="262"/>
      <c r="U110" s="262"/>
      <c r="V110" s="262"/>
      <c r="W110" s="262"/>
      <c r="X110" s="262"/>
      <c r="Y110" s="262"/>
      <c r="Z110" s="262"/>
      <c r="BN110" s="254"/>
    </row>
    <row r="111" spans="1:66" s="253" customFormat="1">
      <c r="A111" s="262"/>
      <c r="B111" s="265"/>
      <c r="C111" s="247"/>
      <c r="D111" s="247"/>
      <c r="E111" s="247"/>
      <c r="F111" s="247"/>
      <c r="G111" s="247"/>
      <c r="H111" s="247"/>
      <c r="I111" s="247"/>
      <c r="J111" s="262"/>
      <c r="K111" s="262"/>
      <c r="L111" s="262"/>
      <c r="M111" s="262"/>
      <c r="N111" s="262"/>
      <c r="O111" s="262"/>
      <c r="P111" s="262"/>
      <c r="Q111" s="262"/>
      <c r="R111" s="262"/>
      <c r="S111" s="262"/>
      <c r="T111" s="262"/>
      <c r="U111" s="262"/>
      <c r="V111" s="262"/>
      <c r="W111" s="262"/>
      <c r="X111" s="262"/>
      <c r="Y111" s="262"/>
      <c r="Z111" s="262"/>
      <c r="BN111" s="254"/>
    </row>
    <row r="112" spans="1:66" s="253" customFormat="1">
      <c r="A112" s="262"/>
      <c r="B112" s="247"/>
      <c r="C112" s="267"/>
      <c r="D112" s="264"/>
      <c r="E112" s="247"/>
      <c r="F112" s="247"/>
      <c r="G112" s="247"/>
      <c r="H112" s="247"/>
      <c r="I112" s="247"/>
      <c r="J112" s="262"/>
      <c r="K112" s="262"/>
      <c r="L112" s="262"/>
      <c r="M112" s="262"/>
      <c r="N112" s="262"/>
      <c r="O112" s="262"/>
      <c r="P112" s="262"/>
      <c r="Q112" s="262"/>
      <c r="R112" s="262"/>
      <c r="S112" s="262"/>
      <c r="T112" s="262"/>
      <c r="U112" s="262"/>
      <c r="V112" s="262"/>
      <c r="W112" s="262"/>
      <c r="X112" s="262"/>
      <c r="Y112" s="262"/>
      <c r="Z112" s="262"/>
      <c r="BN112" s="254"/>
    </row>
    <row r="113" spans="1:66" s="253" customFormat="1">
      <c r="A113" s="262"/>
      <c r="B113" s="247"/>
      <c r="C113" s="256"/>
      <c r="D113" s="264"/>
      <c r="E113" s="247"/>
      <c r="F113" s="247"/>
      <c r="G113" s="247"/>
      <c r="H113" s="247"/>
      <c r="I113" s="247"/>
      <c r="J113" s="262"/>
      <c r="K113" s="262"/>
      <c r="L113" s="262"/>
      <c r="M113" s="262"/>
      <c r="N113" s="262"/>
      <c r="O113" s="262"/>
      <c r="P113" s="262"/>
      <c r="Q113" s="262"/>
      <c r="R113" s="262"/>
      <c r="S113" s="262"/>
      <c r="T113" s="262"/>
      <c r="U113" s="262"/>
      <c r="V113" s="262"/>
      <c r="W113" s="262"/>
      <c r="X113" s="262"/>
      <c r="Y113" s="262"/>
      <c r="Z113" s="262"/>
      <c r="BN113" s="254"/>
    </row>
    <row r="114" spans="1:66" s="253" customFormat="1">
      <c r="A114" s="262"/>
      <c r="B114" s="247"/>
      <c r="C114" s="256"/>
      <c r="D114" s="267"/>
      <c r="E114" s="267"/>
      <c r="F114" s="267"/>
      <c r="G114" s="247"/>
      <c r="H114" s="247"/>
      <c r="I114" s="247"/>
      <c r="J114" s="262"/>
      <c r="K114" s="262"/>
      <c r="L114" s="262"/>
      <c r="M114" s="262"/>
      <c r="N114" s="262"/>
      <c r="O114" s="262"/>
      <c r="P114" s="262"/>
      <c r="Q114" s="262"/>
      <c r="R114" s="262"/>
      <c r="S114" s="262"/>
      <c r="T114" s="262"/>
      <c r="U114" s="262"/>
      <c r="V114" s="262"/>
      <c r="W114" s="262"/>
      <c r="X114" s="262"/>
      <c r="Y114" s="262"/>
      <c r="Z114" s="262"/>
      <c r="BN114" s="254"/>
    </row>
    <row r="115" spans="1:66" s="253" customFormat="1">
      <c r="A115" s="247"/>
      <c r="B115" s="245"/>
      <c r="C115" s="256"/>
      <c r="D115" s="267"/>
      <c r="E115" s="267"/>
      <c r="F115" s="267"/>
      <c r="G115" s="247"/>
      <c r="H115" s="247"/>
      <c r="I115" s="247"/>
      <c r="J115" s="247"/>
      <c r="K115" s="247"/>
      <c r="L115" s="247"/>
      <c r="M115" s="247"/>
      <c r="N115" s="247"/>
      <c r="O115" s="247"/>
      <c r="P115" s="247"/>
      <c r="Q115" s="247"/>
      <c r="R115" s="247"/>
      <c r="S115" s="247"/>
      <c r="T115" s="247"/>
      <c r="U115" s="247"/>
      <c r="V115" s="247"/>
      <c r="W115" s="247"/>
      <c r="X115" s="247"/>
      <c r="Y115" s="247"/>
      <c r="Z115" s="247"/>
      <c r="BN115" s="254"/>
    </row>
    <row r="116" spans="1:66" s="253" customFormat="1">
      <c r="A116" s="247"/>
      <c r="B116" s="247"/>
      <c r="C116" s="256"/>
      <c r="D116" s="267"/>
      <c r="E116" s="267"/>
      <c r="F116" s="267"/>
      <c r="G116" s="247"/>
      <c r="H116" s="247"/>
      <c r="I116" s="247"/>
      <c r="J116" s="247"/>
      <c r="K116" s="247"/>
      <c r="L116" s="247"/>
      <c r="M116" s="247"/>
      <c r="N116" s="247"/>
      <c r="O116" s="247"/>
      <c r="P116" s="247"/>
      <c r="Q116" s="247"/>
      <c r="R116" s="247"/>
      <c r="S116" s="247"/>
      <c r="T116" s="247"/>
      <c r="U116" s="247"/>
      <c r="V116" s="247"/>
      <c r="W116" s="247"/>
      <c r="X116" s="247"/>
      <c r="Y116" s="247"/>
      <c r="Z116" s="247"/>
      <c r="BN116" s="254"/>
    </row>
    <row r="117" spans="1:66" s="253" customFormat="1">
      <c r="A117" s="247"/>
      <c r="B117" s="262"/>
      <c r="C117" s="260"/>
      <c r="D117" s="260"/>
      <c r="E117" s="260"/>
      <c r="F117" s="260"/>
      <c r="G117" s="260"/>
      <c r="H117" s="260"/>
      <c r="I117" s="262"/>
      <c r="J117" s="247"/>
      <c r="K117" s="247"/>
      <c r="L117" s="247"/>
      <c r="M117" s="247"/>
      <c r="N117" s="247"/>
      <c r="O117" s="247"/>
      <c r="P117" s="247"/>
      <c r="Q117" s="247"/>
      <c r="R117" s="247"/>
      <c r="S117" s="247"/>
      <c r="T117" s="247"/>
      <c r="U117" s="247"/>
      <c r="V117" s="247"/>
      <c r="W117" s="247"/>
      <c r="X117" s="247"/>
      <c r="Y117" s="247"/>
      <c r="Z117" s="247"/>
      <c r="BN117" s="254"/>
    </row>
    <row r="118" spans="1:66" s="253" customFormat="1">
      <c r="A118" s="247"/>
      <c r="B118" s="261"/>
      <c r="C118" s="262"/>
      <c r="D118" s="262"/>
      <c r="E118" s="262"/>
      <c r="F118" s="262"/>
      <c r="G118" s="262"/>
      <c r="H118" s="262"/>
      <c r="I118" s="262"/>
      <c r="J118" s="247"/>
      <c r="K118" s="247"/>
      <c r="L118" s="247"/>
      <c r="M118" s="247"/>
      <c r="N118" s="247"/>
      <c r="O118" s="247"/>
      <c r="P118" s="247"/>
      <c r="Q118" s="247"/>
      <c r="R118" s="247"/>
      <c r="S118" s="247"/>
      <c r="T118" s="247"/>
      <c r="U118" s="247"/>
      <c r="V118" s="247"/>
      <c r="W118" s="247"/>
      <c r="X118" s="247"/>
      <c r="Y118" s="247"/>
      <c r="Z118" s="247"/>
      <c r="BN118" s="254"/>
    </row>
    <row r="119" spans="1:66" s="253" customFormat="1">
      <c r="A119" s="247"/>
      <c r="B119" s="260"/>
      <c r="C119" s="262"/>
      <c r="D119" s="262"/>
      <c r="E119" s="262"/>
      <c r="F119" s="262"/>
      <c r="G119" s="262"/>
      <c r="H119" s="262"/>
      <c r="I119" s="262"/>
      <c r="J119" s="247"/>
      <c r="K119" s="247"/>
      <c r="L119" s="247"/>
      <c r="M119" s="247"/>
      <c r="N119" s="247"/>
      <c r="O119" s="247"/>
      <c r="P119" s="247"/>
      <c r="Q119" s="247"/>
      <c r="R119" s="247"/>
      <c r="S119" s="247"/>
      <c r="T119" s="247"/>
      <c r="U119" s="247"/>
      <c r="V119" s="247"/>
      <c r="W119" s="247"/>
      <c r="X119" s="247"/>
      <c r="Y119" s="247"/>
      <c r="Z119" s="247"/>
      <c r="BN119" s="254"/>
    </row>
    <row r="120" spans="1:66" s="253" customFormat="1">
      <c r="A120" s="247"/>
      <c r="B120" s="260"/>
      <c r="C120" s="262"/>
      <c r="D120" s="262"/>
      <c r="E120" s="262"/>
      <c r="F120" s="262"/>
      <c r="G120" s="262"/>
      <c r="H120" s="262"/>
      <c r="I120" s="262"/>
      <c r="J120" s="247"/>
      <c r="K120" s="247"/>
      <c r="L120" s="247"/>
      <c r="M120" s="247"/>
      <c r="N120" s="247"/>
      <c r="O120" s="247"/>
      <c r="P120" s="247"/>
      <c r="Q120" s="247"/>
      <c r="R120" s="247"/>
      <c r="S120" s="247"/>
      <c r="T120" s="247"/>
      <c r="U120" s="247"/>
      <c r="V120" s="247"/>
      <c r="W120" s="247"/>
      <c r="X120" s="247"/>
      <c r="Y120" s="247"/>
      <c r="Z120" s="247"/>
      <c r="BN120" s="254"/>
    </row>
    <row r="121" spans="1:66" s="253" customFormat="1">
      <c r="A121" s="247"/>
      <c r="B121" s="261"/>
      <c r="C121" s="262"/>
      <c r="D121" s="262"/>
      <c r="E121" s="262"/>
      <c r="F121" s="262"/>
      <c r="G121" s="262"/>
      <c r="H121" s="262"/>
      <c r="I121" s="262"/>
      <c r="J121" s="247"/>
      <c r="K121" s="247"/>
      <c r="L121" s="247"/>
      <c r="M121" s="247"/>
      <c r="N121" s="247"/>
      <c r="O121" s="247"/>
      <c r="P121" s="247"/>
      <c r="Q121" s="247"/>
      <c r="R121" s="247"/>
      <c r="S121" s="247"/>
      <c r="T121" s="247"/>
      <c r="U121" s="247"/>
      <c r="V121" s="247"/>
      <c r="W121" s="247"/>
      <c r="X121" s="247"/>
      <c r="Y121" s="247"/>
      <c r="Z121" s="247"/>
      <c r="BN121" s="254"/>
    </row>
    <row r="122" spans="1:66" s="253" customFormat="1">
      <c r="A122" s="247"/>
      <c r="B122" s="261"/>
      <c r="C122" s="262"/>
      <c r="D122" s="262"/>
      <c r="E122" s="262"/>
      <c r="F122" s="262"/>
      <c r="G122" s="262"/>
      <c r="H122" s="262"/>
      <c r="I122" s="262"/>
      <c r="J122" s="247"/>
      <c r="K122" s="247"/>
      <c r="L122" s="247"/>
      <c r="M122" s="247"/>
      <c r="N122" s="247"/>
      <c r="O122" s="247"/>
      <c r="P122" s="247"/>
      <c r="Q122" s="247"/>
      <c r="R122" s="247"/>
      <c r="S122" s="247"/>
      <c r="T122" s="247"/>
      <c r="U122" s="247"/>
      <c r="V122" s="247"/>
      <c r="W122" s="247"/>
      <c r="X122" s="247"/>
      <c r="Y122" s="247"/>
      <c r="Z122" s="247"/>
      <c r="BN122" s="254"/>
    </row>
    <row r="123" spans="1:66" s="253" customFormat="1">
      <c r="A123" s="262"/>
      <c r="B123" s="262"/>
      <c r="C123" s="262"/>
      <c r="D123" s="262"/>
      <c r="E123" s="262"/>
      <c r="F123" s="262"/>
      <c r="G123" s="262"/>
      <c r="H123" s="262"/>
      <c r="I123" s="262"/>
      <c r="J123" s="262"/>
      <c r="K123" s="262"/>
      <c r="L123" s="262"/>
      <c r="M123" s="262"/>
      <c r="N123" s="262"/>
      <c r="O123" s="262"/>
      <c r="P123" s="262"/>
      <c r="Q123" s="262"/>
      <c r="R123" s="262"/>
      <c r="S123" s="262"/>
      <c r="T123" s="262"/>
      <c r="U123" s="262"/>
      <c r="V123" s="262"/>
      <c r="W123" s="262"/>
      <c r="X123" s="262"/>
      <c r="Y123" s="262"/>
      <c r="Z123" s="262"/>
      <c r="BN123" s="254"/>
    </row>
    <row r="124" spans="1:66" s="253" customFormat="1">
      <c r="A124" s="262"/>
      <c r="B124" s="260"/>
      <c r="C124" s="262"/>
      <c r="D124" s="262"/>
      <c r="E124" s="262"/>
      <c r="F124" s="262"/>
      <c r="G124" s="262"/>
      <c r="H124" s="262"/>
      <c r="I124" s="262"/>
      <c r="J124" s="262"/>
      <c r="K124" s="262"/>
      <c r="L124" s="262"/>
      <c r="M124" s="262"/>
      <c r="N124" s="262"/>
      <c r="O124" s="262"/>
      <c r="P124" s="262"/>
      <c r="Q124" s="262"/>
      <c r="R124" s="262"/>
      <c r="S124" s="262"/>
      <c r="T124" s="262"/>
      <c r="U124" s="262"/>
      <c r="V124" s="262"/>
      <c r="W124" s="262"/>
      <c r="X124" s="262"/>
      <c r="Y124" s="262"/>
      <c r="Z124" s="262"/>
      <c r="BN124" s="254"/>
    </row>
    <row r="125" spans="1:66" s="253" customFormat="1">
      <c r="A125" s="262"/>
      <c r="B125" s="262"/>
      <c r="C125" s="262"/>
      <c r="D125" s="262"/>
      <c r="E125" s="262"/>
      <c r="F125" s="262"/>
      <c r="G125" s="262"/>
      <c r="H125" s="262"/>
      <c r="I125" s="262"/>
      <c r="J125" s="262"/>
      <c r="K125" s="262"/>
      <c r="L125" s="262"/>
      <c r="M125" s="262"/>
      <c r="N125" s="262"/>
      <c r="O125" s="262"/>
      <c r="P125" s="262"/>
      <c r="Q125" s="262"/>
      <c r="R125" s="262"/>
      <c r="S125" s="262"/>
      <c r="T125" s="262"/>
      <c r="U125" s="262"/>
      <c r="V125" s="262"/>
      <c r="W125" s="262"/>
      <c r="X125" s="262"/>
      <c r="Y125" s="262"/>
      <c r="Z125" s="262"/>
      <c r="BN125" s="254"/>
    </row>
    <row r="126" spans="1:66" s="253" customFormat="1">
      <c r="A126" s="262"/>
      <c r="B126" s="270"/>
      <c r="C126" s="261"/>
      <c r="D126" s="270"/>
      <c r="E126" s="270"/>
      <c r="F126" s="270"/>
      <c r="G126" s="270"/>
      <c r="H126" s="270"/>
      <c r="I126" s="270"/>
      <c r="J126" s="262"/>
      <c r="K126" s="262"/>
      <c r="L126" s="262"/>
      <c r="M126" s="262"/>
      <c r="N126" s="262"/>
      <c r="O126" s="262"/>
      <c r="P126" s="262"/>
      <c r="Q126" s="262"/>
      <c r="R126" s="262"/>
      <c r="S126" s="262"/>
      <c r="T126" s="262"/>
      <c r="U126" s="262"/>
      <c r="V126" s="262"/>
      <c r="W126" s="262"/>
      <c r="X126" s="262"/>
      <c r="Y126" s="262"/>
      <c r="Z126" s="262"/>
      <c r="BN126" s="254"/>
    </row>
    <row r="127" spans="1:66" s="253" customFormat="1">
      <c r="A127" s="262"/>
      <c r="B127" s="264"/>
      <c r="C127" s="264"/>
      <c r="D127" s="262"/>
      <c r="E127" s="269"/>
      <c r="F127" s="269"/>
      <c r="G127" s="262"/>
      <c r="H127" s="262"/>
      <c r="I127" s="262"/>
      <c r="J127" s="262"/>
      <c r="K127" s="262"/>
      <c r="L127" s="262"/>
      <c r="M127" s="262"/>
      <c r="N127" s="262"/>
      <c r="O127" s="262"/>
      <c r="P127" s="262"/>
      <c r="Q127" s="262"/>
      <c r="R127" s="262"/>
      <c r="S127" s="262"/>
      <c r="T127" s="262"/>
      <c r="U127" s="262"/>
      <c r="V127" s="262"/>
      <c r="W127" s="262"/>
      <c r="X127" s="262"/>
      <c r="Y127" s="262"/>
      <c r="Z127" s="262"/>
      <c r="BN127" s="254"/>
    </row>
    <row r="128" spans="1:66" s="253" customFormat="1">
      <c r="A128" s="262"/>
      <c r="B128" s="264"/>
      <c r="C128" s="264"/>
      <c r="D128" s="262"/>
      <c r="E128" s="269"/>
      <c r="F128" s="269"/>
      <c r="G128" s="262"/>
      <c r="H128" s="262"/>
      <c r="I128" s="262"/>
      <c r="J128" s="262"/>
      <c r="K128" s="262"/>
      <c r="L128" s="262"/>
      <c r="M128" s="262"/>
      <c r="N128" s="262"/>
      <c r="O128" s="262"/>
      <c r="P128" s="262"/>
      <c r="Q128" s="262"/>
      <c r="R128" s="262"/>
      <c r="S128" s="262"/>
      <c r="T128" s="262"/>
      <c r="U128" s="262"/>
      <c r="V128" s="262"/>
      <c r="W128" s="262"/>
      <c r="X128" s="262"/>
      <c r="Y128" s="262"/>
      <c r="Z128" s="262"/>
      <c r="BN128" s="254"/>
    </row>
    <row r="129" spans="1:66" s="253" customFormat="1">
      <c r="A129" s="262"/>
      <c r="B129" s="264"/>
      <c r="C129" s="264"/>
      <c r="D129" s="262"/>
      <c r="E129" s="269"/>
      <c r="F129" s="262"/>
      <c r="G129" s="262"/>
      <c r="H129" s="262"/>
      <c r="I129" s="262"/>
      <c r="J129" s="262"/>
      <c r="K129" s="262"/>
      <c r="L129" s="262"/>
      <c r="M129" s="262"/>
      <c r="N129" s="262"/>
      <c r="O129" s="262"/>
      <c r="P129" s="262"/>
      <c r="Q129" s="262"/>
      <c r="R129" s="262"/>
      <c r="S129" s="262"/>
      <c r="T129" s="262"/>
      <c r="U129" s="262"/>
      <c r="V129" s="262"/>
      <c r="W129" s="262"/>
      <c r="X129" s="262"/>
      <c r="Y129" s="262"/>
      <c r="Z129" s="262"/>
      <c r="BN129" s="254"/>
    </row>
    <row r="130" spans="1:66" s="253" customFormat="1">
      <c r="A130" s="262"/>
      <c r="B130" s="264"/>
      <c r="C130" s="264"/>
      <c r="D130" s="262"/>
      <c r="E130" s="269"/>
      <c r="F130" s="269"/>
      <c r="G130" s="262"/>
      <c r="H130" s="262"/>
      <c r="I130" s="262"/>
      <c r="J130" s="262"/>
      <c r="K130" s="262"/>
      <c r="L130" s="262"/>
      <c r="M130" s="262"/>
      <c r="N130" s="262"/>
      <c r="O130" s="262"/>
      <c r="P130" s="262"/>
      <c r="Q130" s="262"/>
      <c r="R130" s="262"/>
      <c r="S130" s="262"/>
      <c r="T130" s="262"/>
      <c r="U130" s="262"/>
      <c r="V130" s="262"/>
      <c r="W130" s="262"/>
      <c r="X130" s="262"/>
      <c r="Y130" s="262"/>
      <c r="Z130" s="262"/>
      <c r="BN130" s="254"/>
    </row>
    <row r="131" spans="1:66" s="253" customFormat="1">
      <c r="A131" s="262"/>
      <c r="B131" s="264"/>
      <c r="C131" s="264"/>
      <c r="D131" s="262"/>
      <c r="E131" s="269"/>
      <c r="F131" s="269"/>
      <c r="G131" s="262"/>
      <c r="H131" s="262"/>
      <c r="I131" s="262"/>
      <c r="J131" s="262"/>
      <c r="K131" s="262"/>
      <c r="L131" s="262"/>
      <c r="M131" s="262"/>
      <c r="N131" s="262"/>
      <c r="O131" s="262"/>
      <c r="P131" s="262"/>
      <c r="Q131" s="262"/>
      <c r="R131" s="262"/>
      <c r="S131" s="262"/>
      <c r="T131" s="262"/>
      <c r="U131" s="262"/>
      <c r="V131" s="262"/>
      <c r="W131" s="262"/>
      <c r="X131" s="262"/>
      <c r="Y131" s="262"/>
      <c r="Z131" s="262"/>
      <c r="BN131" s="254"/>
    </row>
    <row r="132" spans="1:66" s="253" customFormat="1">
      <c r="A132" s="270"/>
      <c r="B132" s="262"/>
      <c r="C132" s="262"/>
      <c r="D132" s="262"/>
      <c r="E132" s="262"/>
      <c r="F132" s="262"/>
      <c r="G132" s="262"/>
      <c r="H132" s="262"/>
      <c r="I132" s="262"/>
      <c r="J132" s="270"/>
      <c r="K132" s="270"/>
      <c r="L132" s="270"/>
      <c r="M132" s="270"/>
      <c r="N132" s="270"/>
      <c r="O132" s="270"/>
      <c r="P132" s="270"/>
      <c r="Q132" s="270"/>
      <c r="R132" s="270"/>
      <c r="S132" s="270"/>
      <c r="T132" s="270"/>
      <c r="U132" s="270"/>
      <c r="V132" s="270"/>
      <c r="W132" s="270"/>
      <c r="X132" s="270"/>
      <c r="Y132" s="270"/>
      <c r="Z132" s="270"/>
      <c r="BN132" s="254"/>
    </row>
    <row r="133" spans="1:66" s="253" customFormat="1">
      <c r="A133" s="262"/>
      <c r="B133" s="260"/>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c r="BN133" s="254"/>
    </row>
    <row r="134" spans="1:66" s="253" customFormat="1">
      <c r="A134" s="262"/>
      <c r="B134" s="262"/>
      <c r="C134" s="262"/>
      <c r="D134" s="262"/>
      <c r="E134" s="262"/>
      <c r="F134" s="262"/>
      <c r="G134" s="262"/>
      <c r="H134" s="262"/>
      <c r="I134" s="262"/>
      <c r="J134" s="262"/>
      <c r="K134" s="262"/>
      <c r="L134" s="262"/>
      <c r="M134" s="262"/>
      <c r="N134" s="262"/>
      <c r="O134" s="262"/>
      <c r="P134" s="262"/>
      <c r="Q134" s="262"/>
      <c r="R134" s="262"/>
      <c r="S134" s="262"/>
      <c r="T134" s="262"/>
      <c r="U134" s="262"/>
      <c r="V134" s="262"/>
      <c r="W134" s="262"/>
      <c r="X134" s="262"/>
      <c r="Y134" s="262"/>
      <c r="Z134" s="262"/>
      <c r="BN134" s="254"/>
    </row>
    <row r="135" spans="1:66" s="253" customFormat="1">
      <c r="A135" s="262"/>
      <c r="B135" s="270"/>
      <c r="C135" s="261"/>
      <c r="D135" s="270"/>
      <c r="E135" s="270"/>
      <c r="F135" s="270"/>
      <c r="G135" s="270"/>
      <c r="H135" s="270"/>
      <c r="I135" s="270"/>
      <c r="J135" s="262"/>
      <c r="K135" s="262"/>
      <c r="L135" s="262"/>
      <c r="M135" s="262"/>
      <c r="N135" s="262"/>
      <c r="O135" s="262"/>
      <c r="P135" s="262"/>
      <c r="Q135" s="262"/>
      <c r="R135" s="262"/>
      <c r="S135" s="262"/>
      <c r="T135" s="262"/>
      <c r="U135" s="262"/>
      <c r="V135" s="262"/>
      <c r="W135" s="262"/>
      <c r="X135" s="262"/>
      <c r="Y135" s="262"/>
      <c r="Z135" s="262"/>
      <c r="BN135" s="254"/>
    </row>
    <row r="136" spans="1:66" s="253" customFormat="1">
      <c r="A136" s="262"/>
      <c r="B136" s="264"/>
      <c r="C136" s="264"/>
      <c r="D136" s="262"/>
      <c r="E136" s="262"/>
      <c r="F136" s="262"/>
      <c r="G136" s="262"/>
      <c r="H136" s="262"/>
      <c r="I136" s="262"/>
      <c r="J136" s="262"/>
      <c r="K136" s="262"/>
      <c r="L136" s="262"/>
      <c r="M136" s="262"/>
      <c r="N136" s="262"/>
      <c r="O136" s="262"/>
      <c r="P136" s="262"/>
      <c r="Q136" s="262"/>
      <c r="R136" s="262"/>
      <c r="S136" s="262"/>
      <c r="T136" s="262"/>
      <c r="U136" s="262"/>
      <c r="V136" s="262"/>
      <c r="W136" s="262"/>
      <c r="X136" s="262"/>
      <c r="Y136" s="262"/>
      <c r="Z136" s="262"/>
      <c r="BN136" s="254"/>
    </row>
    <row r="137" spans="1:66" s="253" customFormat="1">
      <c r="A137" s="262"/>
      <c r="B137" s="264"/>
      <c r="C137" s="264"/>
      <c r="D137" s="262"/>
      <c r="E137" s="262"/>
      <c r="F137" s="262"/>
      <c r="G137" s="262"/>
      <c r="H137" s="262"/>
      <c r="I137" s="262"/>
      <c r="J137" s="262"/>
      <c r="K137" s="262"/>
      <c r="L137" s="262"/>
      <c r="M137" s="262"/>
      <c r="N137" s="262"/>
      <c r="O137" s="262"/>
      <c r="P137" s="262"/>
      <c r="Q137" s="262"/>
      <c r="R137" s="262"/>
      <c r="S137" s="262"/>
      <c r="T137" s="262"/>
      <c r="U137" s="262"/>
      <c r="V137" s="262"/>
      <c r="W137" s="262"/>
      <c r="X137" s="262"/>
      <c r="Y137" s="262"/>
      <c r="Z137" s="262"/>
      <c r="BN137" s="254"/>
    </row>
    <row r="138" spans="1:66" s="253" customFormat="1">
      <c r="A138" s="262"/>
      <c r="B138" s="264"/>
      <c r="C138" s="264"/>
      <c r="D138" s="262"/>
      <c r="E138" s="262"/>
      <c r="F138" s="262"/>
      <c r="G138" s="262"/>
      <c r="H138" s="262"/>
      <c r="I138" s="262"/>
      <c r="J138" s="262"/>
      <c r="K138" s="262"/>
      <c r="L138" s="262"/>
      <c r="M138" s="262"/>
      <c r="N138" s="262"/>
      <c r="O138" s="262"/>
      <c r="P138" s="262"/>
      <c r="Q138" s="262"/>
      <c r="R138" s="262"/>
      <c r="S138" s="262"/>
      <c r="T138" s="262"/>
      <c r="U138" s="262"/>
      <c r="V138" s="262"/>
      <c r="W138" s="262"/>
      <c r="X138" s="262"/>
      <c r="Y138" s="262"/>
      <c r="Z138" s="262"/>
      <c r="BN138" s="254"/>
    </row>
    <row r="139" spans="1:66" s="253" customFormat="1">
      <c r="A139" s="262"/>
      <c r="B139" s="264"/>
      <c r="C139" s="264"/>
      <c r="D139" s="262"/>
      <c r="E139" s="262"/>
      <c r="F139" s="262"/>
      <c r="G139" s="262"/>
      <c r="H139" s="262"/>
      <c r="I139" s="262"/>
      <c r="J139" s="262"/>
      <c r="K139" s="262"/>
      <c r="L139" s="262"/>
      <c r="M139" s="262"/>
      <c r="N139" s="262"/>
      <c r="O139" s="262"/>
      <c r="P139" s="262"/>
      <c r="Q139" s="262"/>
      <c r="R139" s="262"/>
      <c r="S139" s="262"/>
      <c r="T139" s="262"/>
      <c r="U139" s="262"/>
      <c r="V139" s="262"/>
      <c r="W139" s="262"/>
      <c r="X139" s="262"/>
      <c r="Y139" s="262"/>
      <c r="Z139" s="262"/>
      <c r="BN139" s="254"/>
    </row>
    <row r="140" spans="1:66" s="253" customFormat="1">
      <c r="A140" s="262"/>
      <c r="B140" s="264"/>
      <c r="C140" s="264"/>
      <c r="D140" s="262"/>
      <c r="E140" s="262"/>
      <c r="F140" s="262"/>
      <c r="G140" s="262"/>
      <c r="H140" s="262"/>
      <c r="I140" s="262"/>
      <c r="J140" s="262"/>
      <c r="K140" s="262"/>
      <c r="L140" s="262"/>
      <c r="M140" s="262"/>
      <c r="N140" s="262"/>
      <c r="O140" s="262"/>
      <c r="P140" s="262"/>
      <c r="Q140" s="262"/>
      <c r="R140" s="262"/>
      <c r="S140" s="262"/>
      <c r="T140" s="262"/>
      <c r="U140" s="262"/>
      <c r="V140" s="262"/>
      <c r="W140" s="262"/>
      <c r="X140" s="262"/>
      <c r="Y140" s="262"/>
      <c r="Z140" s="262"/>
      <c r="BN140" s="254"/>
    </row>
    <row r="141" spans="1:66" s="253" customFormat="1">
      <c r="A141" s="270"/>
      <c r="B141" s="247"/>
      <c r="C141" s="247"/>
      <c r="D141" s="247"/>
      <c r="E141" s="247"/>
      <c r="F141" s="247"/>
      <c r="G141" s="247"/>
      <c r="H141" s="247"/>
      <c r="I141" s="247"/>
      <c r="J141" s="270"/>
      <c r="K141" s="270"/>
      <c r="L141" s="270"/>
      <c r="M141" s="270"/>
      <c r="N141" s="270"/>
      <c r="O141" s="270"/>
      <c r="P141" s="270"/>
      <c r="Q141" s="270"/>
      <c r="R141" s="270"/>
      <c r="S141" s="270"/>
      <c r="T141" s="270"/>
      <c r="U141" s="270"/>
      <c r="V141" s="270"/>
      <c r="W141" s="270"/>
      <c r="X141" s="270"/>
      <c r="Y141" s="270"/>
      <c r="Z141" s="270"/>
      <c r="BN141" s="254"/>
    </row>
    <row r="142" spans="1:66" s="253" customFormat="1">
      <c r="A142" s="262"/>
      <c r="J142" s="262"/>
      <c r="K142" s="262"/>
      <c r="L142" s="262"/>
      <c r="M142" s="262"/>
      <c r="N142" s="262"/>
      <c r="O142" s="262"/>
      <c r="P142" s="262"/>
      <c r="Q142" s="262"/>
      <c r="R142" s="262"/>
      <c r="S142" s="262"/>
      <c r="T142" s="262"/>
      <c r="U142" s="262"/>
      <c r="V142" s="262"/>
      <c r="W142" s="262"/>
      <c r="X142" s="262"/>
      <c r="Y142" s="262"/>
      <c r="Z142" s="262"/>
      <c r="BN142" s="254"/>
    </row>
    <row r="143" spans="1:66" s="253" customFormat="1">
      <c r="A143" s="262"/>
      <c r="J143" s="262"/>
      <c r="K143" s="262"/>
      <c r="L143" s="262"/>
      <c r="M143" s="262"/>
      <c r="N143" s="262"/>
      <c r="O143" s="262"/>
      <c r="P143" s="262"/>
      <c r="Q143" s="262"/>
      <c r="R143" s="262"/>
      <c r="S143" s="262"/>
      <c r="T143" s="262"/>
      <c r="U143" s="262"/>
      <c r="V143" s="262"/>
      <c r="W143" s="262"/>
      <c r="X143" s="262"/>
      <c r="Y143" s="262"/>
      <c r="Z143" s="262"/>
      <c r="BN143" s="254"/>
    </row>
    <row r="144" spans="1:66" s="253" customFormat="1">
      <c r="A144" s="262"/>
      <c r="J144" s="262"/>
      <c r="K144" s="262"/>
      <c r="L144" s="262"/>
      <c r="M144" s="262"/>
      <c r="N144" s="262"/>
      <c r="O144" s="262"/>
      <c r="P144" s="262"/>
      <c r="Q144" s="262"/>
      <c r="R144" s="262"/>
      <c r="S144" s="262"/>
      <c r="T144" s="262"/>
      <c r="U144" s="262"/>
      <c r="V144" s="262"/>
      <c r="W144" s="262"/>
      <c r="X144" s="262"/>
      <c r="Y144" s="262"/>
      <c r="Z144" s="262"/>
      <c r="BN144" s="254"/>
    </row>
    <row r="145" spans="1:66" s="253" customFormat="1">
      <c r="A145" s="262"/>
      <c r="J145" s="262"/>
      <c r="K145" s="262"/>
      <c r="L145" s="262"/>
      <c r="M145" s="262"/>
      <c r="N145" s="262"/>
      <c r="O145" s="262"/>
      <c r="P145" s="262"/>
      <c r="Q145" s="262"/>
      <c r="R145" s="262"/>
      <c r="S145" s="262"/>
      <c r="T145" s="262"/>
      <c r="U145" s="262"/>
      <c r="V145" s="262"/>
      <c r="W145" s="262"/>
      <c r="X145" s="262"/>
      <c r="Y145" s="262"/>
      <c r="Z145" s="262"/>
      <c r="BN145" s="254"/>
    </row>
    <row r="146" spans="1:66" s="253" customFormat="1">
      <c r="A146" s="262"/>
      <c r="J146" s="262"/>
      <c r="K146" s="262"/>
      <c r="L146" s="262"/>
      <c r="M146" s="262"/>
      <c r="N146" s="262"/>
      <c r="O146" s="262"/>
      <c r="P146" s="262"/>
      <c r="Q146" s="262"/>
      <c r="R146" s="262"/>
      <c r="S146" s="262"/>
      <c r="T146" s="262"/>
      <c r="U146" s="262"/>
      <c r="V146" s="262"/>
      <c r="W146" s="262"/>
      <c r="X146" s="262"/>
      <c r="Y146" s="262"/>
      <c r="Z146" s="262"/>
      <c r="BN146" s="254"/>
    </row>
    <row r="147" spans="1:66" s="253" customFormat="1">
      <c r="A147" s="247"/>
      <c r="J147" s="247"/>
      <c r="K147" s="247"/>
      <c r="L147" s="247"/>
      <c r="M147" s="247"/>
      <c r="N147" s="247"/>
      <c r="O147" s="247"/>
      <c r="P147" s="247"/>
      <c r="Q147" s="247"/>
      <c r="R147" s="247"/>
      <c r="S147" s="247"/>
      <c r="T147" s="247"/>
      <c r="U147" s="247"/>
      <c r="V147" s="247"/>
      <c r="W147" s="247"/>
      <c r="X147" s="247"/>
      <c r="Y147" s="247"/>
      <c r="Z147" s="247"/>
      <c r="BN147" s="254"/>
    </row>
    <row r="148" spans="1:66" s="253" customFormat="1">
      <c r="BN148" s="254"/>
    </row>
    <row r="149" spans="1:66" s="253" customFormat="1">
      <c r="BN149" s="254"/>
    </row>
    <row r="150" spans="1:66" s="253" customFormat="1">
      <c r="BN150" s="254"/>
    </row>
    <row r="151" spans="1:66" s="253" customFormat="1">
      <c r="BN151" s="254"/>
    </row>
    <row r="152" spans="1:66" s="253" customFormat="1">
      <c r="BN152" s="254"/>
    </row>
    <row r="153" spans="1:66" s="253" customFormat="1">
      <c r="BN153" s="254"/>
    </row>
    <row r="154" spans="1:66" s="253" customFormat="1">
      <c r="BN154" s="254"/>
    </row>
    <row r="155" spans="1:66" s="253" customFormat="1">
      <c r="BN155" s="254"/>
    </row>
    <row r="156" spans="1:66" s="253" customFormat="1">
      <c r="BN156" s="254"/>
    </row>
    <row r="157" spans="1:66" s="253" customFormat="1">
      <c r="BN157" s="254"/>
    </row>
    <row r="158" spans="1:66" s="253" customFormat="1">
      <c r="BN158" s="254"/>
    </row>
    <row r="159" spans="1:66" s="253" customFormat="1">
      <c r="BN159" s="254"/>
    </row>
    <row r="160" spans="1:66" s="253" customFormat="1">
      <c r="BN160" s="254"/>
    </row>
    <row r="161" spans="66:66" s="253" customFormat="1">
      <c r="BN161" s="254"/>
    </row>
    <row r="162" spans="66:66" s="253" customFormat="1">
      <c r="BN162" s="254"/>
    </row>
    <row r="163" spans="66:66" s="253" customFormat="1">
      <c r="BN163" s="254"/>
    </row>
    <row r="164" spans="66:66" s="253" customFormat="1">
      <c r="BN164" s="254"/>
    </row>
    <row r="165" spans="66:66" s="253" customFormat="1">
      <c r="BN165" s="254"/>
    </row>
    <row r="166" spans="66:66" s="253" customFormat="1">
      <c r="BN166" s="254"/>
    </row>
    <row r="167" spans="66:66" s="253" customFormat="1">
      <c r="BN167" s="254"/>
    </row>
    <row r="168" spans="66:66" s="253" customFormat="1">
      <c r="BN168" s="254"/>
    </row>
    <row r="169" spans="66:66" s="253" customFormat="1">
      <c r="BN169" s="254"/>
    </row>
    <row r="170" spans="66:66" s="253" customFormat="1">
      <c r="BN170" s="254"/>
    </row>
    <row r="171" spans="66:66" s="253" customFormat="1">
      <c r="BN171" s="254"/>
    </row>
    <row r="172" spans="66:66" s="253" customFormat="1">
      <c r="BN172" s="254"/>
    </row>
    <row r="173" spans="66:66" s="253" customFormat="1">
      <c r="BN173" s="254"/>
    </row>
    <row r="174" spans="66:66" s="253" customFormat="1">
      <c r="BN174" s="254"/>
    </row>
    <row r="175" spans="66:66" s="253" customFormat="1">
      <c r="BN175" s="254"/>
    </row>
    <row r="176" spans="66:66" s="253" customFormat="1">
      <c r="BN176" s="254"/>
    </row>
    <row r="177" spans="66:66" s="253" customFormat="1">
      <c r="BN177" s="254"/>
    </row>
    <row r="178" spans="66:66" s="253" customFormat="1">
      <c r="BN178" s="254"/>
    </row>
    <row r="179" spans="66:66" s="253" customFormat="1">
      <c r="BN179" s="254"/>
    </row>
    <row r="180" spans="66:66" s="253" customFormat="1">
      <c r="BN180" s="254"/>
    </row>
    <row r="181" spans="66:66" s="253" customFormat="1">
      <c r="BN181" s="254"/>
    </row>
    <row r="182" spans="66:66" s="253" customFormat="1">
      <c r="BN182" s="254"/>
    </row>
    <row r="183" spans="66:66" s="253" customFormat="1">
      <c r="BN183" s="254"/>
    </row>
    <row r="184" spans="66:66" s="253" customFormat="1">
      <c r="BN184" s="254"/>
    </row>
    <row r="185" spans="66:66" s="253" customFormat="1">
      <c r="BN185" s="254"/>
    </row>
    <row r="186" spans="66:66" s="253" customFormat="1">
      <c r="BN186" s="254"/>
    </row>
    <row r="187" spans="66:66" s="253" customFormat="1">
      <c r="BN187" s="254"/>
    </row>
    <row r="188" spans="66:66" s="253" customFormat="1">
      <c r="BN188" s="254"/>
    </row>
    <row r="189" spans="66:66" s="253" customFormat="1">
      <c r="BN189" s="254"/>
    </row>
    <row r="190" spans="66:66" s="253" customFormat="1">
      <c r="BN190" s="254"/>
    </row>
    <row r="191" spans="66:66" s="253" customFormat="1">
      <c r="BN191" s="254"/>
    </row>
    <row r="192" spans="66:66" s="253" customFormat="1">
      <c r="BN192" s="254"/>
    </row>
    <row r="193" spans="66:66" s="253" customFormat="1">
      <c r="BN193" s="254"/>
    </row>
    <row r="194" spans="66:66" s="253" customFormat="1">
      <c r="BN194" s="254"/>
    </row>
    <row r="195" spans="66:66" s="253" customFormat="1">
      <c r="BN195" s="254"/>
    </row>
    <row r="196" spans="66:66" s="253" customFormat="1">
      <c r="BN196" s="254"/>
    </row>
    <row r="197" spans="66:66" s="253" customFormat="1">
      <c r="BN197" s="254"/>
    </row>
    <row r="198" spans="66:66" s="253" customFormat="1">
      <c r="BN198" s="254"/>
    </row>
    <row r="199" spans="66:66" s="253" customFormat="1">
      <c r="BN199" s="254"/>
    </row>
    <row r="200" spans="66:66" s="253" customFormat="1">
      <c r="BN200" s="254"/>
    </row>
    <row r="201" spans="66:66" s="253" customFormat="1">
      <c r="BN201" s="254"/>
    </row>
    <row r="202" spans="66:66" s="253" customFormat="1">
      <c r="BN202" s="254"/>
    </row>
    <row r="203" spans="66:66" s="253" customFormat="1">
      <c r="BN203" s="254"/>
    </row>
    <row r="204" spans="66:66" s="253" customFormat="1">
      <c r="BN204" s="254"/>
    </row>
    <row r="205" spans="66:66" s="253" customFormat="1">
      <c r="BN205" s="254"/>
    </row>
    <row r="206" spans="66:66" s="253" customFormat="1">
      <c r="BN206" s="254"/>
    </row>
    <row r="207" spans="66:66" s="253" customFormat="1">
      <c r="BN207" s="254"/>
    </row>
    <row r="208" spans="66:66" s="253" customFormat="1">
      <c r="BN208" s="254"/>
    </row>
    <row r="209" spans="66:66" s="253" customFormat="1">
      <c r="BN209" s="254"/>
    </row>
    <row r="210" spans="66:66" s="253" customFormat="1">
      <c r="BN210" s="254"/>
    </row>
    <row r="211" spans="66:66" s="253" customFormat="1">
      <c r="BN211" s="254"/>
    </row>
    <row r="212" spans="66:66" s="253" customFormat="1">
      <c r="BN212" s="254"/>
    </row>
    <row r="213" spans="66:66" s="253" customFormat="1">
      <c r="BN213" s="254"/>
    </row>
    <row r="214" spans="66:66" s="253" customFormat="1">
      <c r="BN214" s="254"/>
    </row>
    <row r="215" spans="66:66" s="253" customFormat="1">
      <c r="BN215" s="254"/>
    </row>
    <row r="216" spans="66:66" s="253" customFormat="1">
      <c r="BN216" s="254"/>
    </row>
    <row r="217" spans="66:66" s="253" customFormat="1">
      <c r="BN217" s="254"/>
    </row>
    <row r="218" spans="66:66" s="253" customFormat="1">
      <c r="BN218" s="254"/>
    </row>
    <row r="219" spans="66:66" s="253" customFormat="1">
      <c r="BN219" s="254"/>
    </row>
    <row r="220" spans="66:66" s="253" customFormat="1">
      <c r="BN220" s="254"/>
    </row>
    <row r="221" spans="66:66" s="253" customFormat="1">
      <c r="BN221" s="254"/>
    </row>
    <row r="222" spans="66:66" s="253" customFormat="1">
      <c r="BN222" s="254"/>
    </row>
    <row r="223" spans="66:66" s="253" customFormat="1">
      <c r="BN223" s="254"/>
    </row>
    <row r="224" spans="66:66" s="253" customFormat="1">
      <c r="BN224" s="254"/>
    </row>
    <row r="225" spans="66:66" s="253" customFormat="1">
      <c r="BN225" s="254"/>
    </row>
    <row r="226" spans="66:66" s="253" customFormat="1">
      <c r="BN226" s="254"/>
    </row>
    <row r="227" spans="66:66" s="253" customFormat="1">
      <c r="BN227" s="254"/>
    </row>
    <row r="228" spans="66:66" s="253" customFormat="1">
      <c r="BN228" s="254"/>
    </row>
    <row r="229" spans="66:66" s="253" customFormat="1">
      <c r="BN229" s="254"/>
    </row>
  </sheetData>
  <sheetProtection algorithmName="SHA-512" hashValue="WbFgzW1tUOTo4fg+/uPAzzpFlztvltEsVI3Vox6ikvHHlYzvjLY6r+HrIWcWw6SKBlb+wOPQ3L5LLC+Li96Cwg==" saltValue="d6xCXvx2vpWNxLgLsWwohA==" spinCount="100000" sheet="1" objects="1" scenarios="1"/>
  <customSheetViews>
    <customSheetView guid="{2DAA1D84-496C-43B3-9B3D-F6443FDB70D2}" scale="90" topLeftCell="A16">
      <selection activeCell="C30" sqref="C30"/>
      <pageMargins left="0.7" right="0.7" top="0.75" bottom="0.75" header="0.3" footer="0.3"/>
      <pageSetup paperSize="9" orientation="portrait" verticalDpi="0" r:id="rId1"/>
    </customSheetView>
    <customSheetView guid="{4795D392-B56F-435A-BCD0-DB99C7E0A0B0}" scale="90">
      <selection activeCell="F6" sqref="F6"/>
      <pageMargins left="0.7" right="0.7" top="0.75" bottom="0.75" header="0.3" footer="0.3"/>
      <pageSetup paperSize="9" orientation="portrait" verticalDpi="0" r:id="rId2"/>
    </customSheetView>
    <customSheetView guid="{5B70AD1C-C6FE-473F-9E8F-C80A6A15EADB}" topLeftCell="B31">
      <selection activeCell="C33" sqref="C33"/>
      <pageMargins left="0.7" right="0.7" top="0.75" bottom="0.75" header="0.3" footer="0.3"/>
      <pageSetup paperSize="9" orientation="portrait" r:id="rId3"/>
    </customSheetView>
    <customSheetView guid="{ECD81B88-1474-43CC-96A3-8963B05913FB}">
      <selection activeCell="G10" sqref="G10"/>
      <pageMargins left="0.7" right="0.7" top="0.75" bottom="0.75" header="0.3" footer="0.3"/>
      <pageSetup paperSize="9" orientation="portrait" r:id="rId4"/>
    </customSheetView>
  </customSheetViews>
  <mergeCells count="4">
    <mergeCell ref="B21:C22"/>
    <mergeCell ref="A1:E1"/>
    <mergeCell ref="A3:E3"/>
    <mergeCell ref="B36:D37"/>
  </mergeCells>
  <dataValidations count="4">
    <dataValidation type="list" allowBlank="1" showInputMessage="1" showErrorMessage="1" sqref="E51 E84 E116">
      <formula1>חודשים</formula1>
    </dataValidation>
    <dataValidation type="list" allowBlank="1" showInputMessage="1" showErrorMessage="1" sqref="D51 D79 D82:D84 D114:D116">
      <formula1>שנה</formula1>
    </dataValidation>
    <dataValidation type="list" allowBlank="1" showInputMessage="1" showErrorMessage="1" sqref="F51 F84 F116">
      <formula1>יום_</formula1>
    </dataValidation>
    <dataValidation type="decimal" operator="greaterThanOrEqual" allowBlank="1" showInputMessage="1" showErrorMessage="1" sqref="J18:K18">
      <formula1>אפס</formula1>
    </dataValidation>
  </dataValidation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DQ92"/>
  <sheetViews>
    <sheetView rightToLeft="1" zoomScale="60" zoomScaleNormal="60" workbookViewId="0">
      <selection activeCell="A93" sqref="A93"/>
    </sheetView>
  </sheetViews>
  <sheetFormatPr defaultColWidth="9" defaultRowHeight="16.5" outlineLevelRow="1" outlineLevelCol="1"/>
  <cols>
    <col min="1" max="1" width="5.375" style="690" customWidth="1"/>
    <col min="2" max="2" width="43.5" style="312" customWidth="1"/>
    <col min="3" max="6" width="29.5" style="312" customWidth="1"/>
    <col min="7" max="11" width="24.5" style="312" customWidth="1"/>
    <col min="12" max="12" width="18" style="312" hidden="1" customWidth="1" outlineLevel="1"/>
    <col min="13" max="13" width="28.375" style="312" hidden="1" customWidth="1" outlineLevel="1"/>
    <col min="14" max="14" width="15.125" style="312" hidden="1" customWidth="1" outlineLevel="1"/>
    <col min="15" max="15" width="24.5" style="312" hidden="1" customWidth="1" outlineLevel="1"/>
    <col min="16" max="16" width="26.25" style="312" customWidth="1" collapsed="1"/>
    <col min="17" max="17" width="29.5" style="312" customWidth="1"/>
    <col min="18" max="18" width="18.125" style="312" customWidth="1"/>
    <col min="19" max="24" width="29.375" style="312" customWidth="1"/>
    <col min="25" max="25" width="10.5" style="312" customWidth="1"/>
    <col min="26" max="26" width="29.875" style="312" customWidth="1"/>
    <col min="27" max="27" width="14.5" style="312" customWidth="1"/>
    <col min="28" max="28" width="28.25" style="312" customWidth="1"/>
    <col min="29" max="29" width="20.375" style="312" customWidth="1"/>
    <col min="30" max="30" width="29.375" style="312" customWidth="1"/>
    <col min="31" max="31" width="20.75" style="312" customWidth="1"/>
    <col min="32" max="32" width="16.5" style="312" hidden="1" customWidth="1" outlineLevel="1"/>
    <col min="33" max="33" width="15.5" style="312" hidden="1" customWidth="1" outlineLevel="1"/>
    <col min="34" max="34" width="18.75" style="312" hidden="1" customWidth="1" outlineLevel="1"/>
    <col min="35" max="35" width="20.875" style="312" hidden="1" customWidth="1" outlineLevel="1"/>
    <col min="36" max="36" width="27.125" style="312" hidden="1" customWidth="1" outlineLevel="1"/>
    <col min="37" max="37" width="27" style="312" customWidth="1" collapsed="1"/>
    <col min="38" max="38" width="18.25" style="312" customWidth="1"/>
    <col min="39" max="39" width="23.375" style="312" customWidth="1"/>
    <col min="40" max="40" width="20.25" style="312" customWidth="1"/>
    <col min="41" max="41" width="20.125" style="312" customWidth="1"/>
    <col min="42" max="42" width="16.375" style="312" customWidth="1"/>
    <col min="43" max="43" width="24.875" style="312" customWidth="1"/>
    <col min="44" max="44" width="14.375" style="312" hidden="1" customWidth="1" outlineLevel="1"/>
    <col min="45" max="45" width="28.75" style="312" hidden="1" customWidth="1" outlineLevel="1"/>
    <col min="46" max="46" width="19.125" style="312" hidden="1" customWidth="1" outlineLevel="1"/>
    <col min="47" max="47" width="20.875" style="312" hidden="1" customWidth="1" outlineLevel="1"/>
    <col min="48" max="48" width="22.375" style="312" hidden="1" customWidth="1" outlineLevel="1"/>
    <col min="49" max="49" width="25.875" style="312" customWidth="1" collapsed="1"/>
    <col min="50" max="50" width="21.875" style="312" customWidth="1"/>
    <col min="51" max="51" width="25.125" style="312" customWidth="1"/>
    <col min="52" max="52" width="22" style="312" bestFit="1" customWidth="1"/>
    <col min="53" max="53" width="11.75" style="312" customWidth="1"/>
    <col min="54" max="54" width="27.375" style="312" customWidth="1"/>
    <col min="55" max="55" width="22.375" style="312" customWidth="1"/>
    <col min="56" max="56" width="26.25" style="312" hidden="1" customWidth="1" outlineLevel="1"/>
    <col min="57" max="57" width="20.875" style="312" hidden="1" customWidth="1" outlineLevel="1"/>
    <col min="58" max="59" width="26.375" style="312" hidden="1" customWidth="1" outlineLevel="1"/>
    <col min="60" max="60" width="15.375" style="312" hidden="1" customWidth="1" outlineLevel="1"/>
    <col min="61" max="61" width="11.25" style="312" customWidth="1" collapsed="1"/>
    <col min="62" max="62" width="13.25" style="312" customWidth="1"/>
    <col min="63" max="63" width="11" style="312" customWidth="1"/>
    <col min="64" max="64" width="22" style="313" bestFit="1" customWidth="1"/>
    <col min="65" max="65" width="13.75" style="312" customWidth="1"/>
    <col min="66" max="66" width="26.375" style="312" customWidth="1"/>
    <col min="67" max="67" width="14.875" style="312" customWidth="1"/>
    <col min="68" max="68" width="13.75" style="312" hidden="1" customWidth="1" outlineLevel="1"/>
    <col min="69" max="69" width="14.375" style="312" hidden="1" customWidth="1" outlineLevel="1"/>
    <col min="70" max="70" width="17.75" style="312" hidden="1" customWidth="1" outlineLevel="1"/>
    <col min="71" max="71" width="20.875" style="312" hidden="1" customWidth="1" outlineLevel="1"/>
    <col min="72" max="72" width="12.125" style="312" hidden="1" customWidth="1" outlineLevel="1"/>
    <col min="73" max="73" width="14.375" style="312" customWidth="1" collapsed="1"/>
    <col min="74" max="74" width="20.375" style="312" customWidth="1"/>
    <col min="75" max="75" width="15.125" style="312" customWidth="1"/>
    <col min="76" max="76" width="22" style="312" bestFit="1" customWidth="1"/>
    <col min="77" max="77" width="13.375" style="312" customWidth="1"/>
    <col min="78" max="78" width="20" style="312" customWidth="1"/>
    <col min="79" max="79" width="12.25" style="312" customWidth="1"/>
    <col min="80" max="80" width="15.5" style="312" hidden="1" customWidth="1" outlineLevel="1"/>
    <col min="81" max="81" width="26" style="312" hidden="1" customWidth="1" outlineLevel="1"/>
    <col min="82" max="82" width="14.5" style="312" hidden="1" customWidth="1" outlineLevel="1"/>
    <col min="83" max="83" width="20.875" style="312" hidden="1" customWidth="1" outlineLevel="1"/>
    <col min="84" max="84" width="11.5" style="312" hidden="1" customWidth="1" outlineLevel="1"/>
    <col min="85" max="85" width="20.125" style="312" bestFit="1" customWidth="1" collapsed="1"/>
    <col min="86" max="86" width="9" style="312"/>
    <col min="87" max="87" width="11.75" style="312" bestFit="1" customWidth="1"/>
    <col min="88" max="88" width="22" style="312" bestFit="1" customWidth="1"/>
    <col min="89" max="91" width="9" style="312"/>
    <col min="92" max="92" width="13.375" style="312" hidden="1" customWidth="1" outlineLevel="1"/>
    <col min="93" max="93" width="13.125" style="312" hidden="1" customWidth="1" outlineLevel="1"/>
    <col min="94" max="94" width="10.375" style="312" hidden="1" customWidth="1" outlineLevel="1"/>
    <col min="95" max="95" width="20.875" style="312" hidden="1" customWidth="1" outlineLevel="1"/>
    <col min="96" max="96" width="9" style="312" hidden="1" customWidth="1" outlineLevel="1"/>
    <col min="97" max="97" width="20.125" style="312" bestFit="1" customWidth="1" collapsed="1"/>
    <col min="98" max="98" width="9" style="312"/>
    <col min="99" max="99" width="11.75" style="312" bestFit="1" customWidth="1"/>
    <col min="100" max="100" width="22" style="312" bestFit="1" customWidth="1"/>
    <col min="101" max="103" width="9" style="312"/>
    <col min="104" max="104" width="13.375" style="312" hidden="1" customWidth="1" outlineLevel="1"/>
    <col min="105" max="105" width="13.125" style="312" hidden="1" customWidth="1" outlineLevel="1"/>
    <col min="106" max="106" width="10.375" style="312" hidden="1" customWidth="1" outlineLevel="1"/>
    <col min="107" max="107" width="20.875" style="312" hidden="1" customWidth="1" outlineLevel="1"/>
    <col min="108" max="108" width="9" style="312" hidden="1" customWidth="1" outlineLevel="1"/>
    <col min="109" max="109" width="20.125" style="312" bestFit="1" customWidth="1" collapsed="1"/>
    <col min="110" max="110" width="9" style="312"/>
    <col min="111" max="111" width="11.75" style="312" bestFit="1" customWidth="1"/>
    <col min="112" max="112" width="22" style="312" bestFit="1" customWidth="1"/>
    <col min="113" max="115" width="9" style="312"/>
    <col min="116" max="116" width="13.375" style="312" hidden="1" customWidth="1" outlineLevel="1"/>
    <col min="117" max="117" width="20.125" style="312" hidden="1" customWidth="1" outlineLevel="1"/>
    <col min="118" max="118" width="10.375" style="312" hidden="1" customWidth="1" outlineLevel="1"/>
    <col min="119" max="119" width="20.875" style="312" hidden="1" customWidth="1" outlineLevel="1"/>
    <col min="120" max="120" width="9" style="312" hidden="1" customWidth="1" outlineLevel="1"/>
    <col min="121" max="121" width="9" style="312" collapsed="1"/>
    <col min="122" max="16384" width="9" style="312"/>
  </cols>
  <sheetData>
    <row r="1" spans="1:64" s="323" customFormat="1" ht="116.1" customHeight="1">
      <c r="A1" s="726" t="s">
        <v>2401</v>
      </c>
      <c r="B1" s="727"/>
      <c r="C1" s="727"/>
      <c r="D1" s="727"/>
      <c r="E1" s="727"/>
      <c r="F1" s="727"/>
      <c r="G1" s="727"/>
      <c r="H1" s="727"/>
      <c r="I1" s="727"/>
      <c r="J1" s="727"/>
      <c r="K1" s="727"/>
      <c r="L1" s="727"/>
      <c r="M1" s="727"/>
      <c r="N1" s="727"/>
      <c r="O1" s="727"/>
      <c r="P1" s="728"/>
      <c r="BL1" s="324"/>
    </row>
    <row r="2" spans="1:64" ht="17.25">
      <c r="A2" s="536"/>
      <c r="B2" s="317"/>
      <c r="C2" s="344"/>
      <c r="D2" s="344"/>
      <c r="E2" s="344"/>
      <c r="F2" s="344"/>
      <c r="G2" s="317"/>
      <c r="H2" s="317"/>
      <c r="I2" s="317"/>
      <c r="J2" s="317"/>
      <c r="K2" s="317"/>
      <c r="L2" s="317"/>
      <c r="M2" s="317"/>
      <c r="N2" s="317"/>
      <c r="O2" s="317"/>
      <c r="P2" s="532"/>
    </row>
    <row r="3" spans="1:64" ht="25.5" customHeight="1">
      <c r="A3" s="536"/>
      <c r="B3" s="345" t="s">
        <v>2331</v>
      </c>
      <c r="C3" s="346"/>
      <c r="D3" s="317"/>
      <c r="E3" s="317"/>
      <c r="F3" s="317"/>
      <c r="G3" s="317"/>
      <c r="H3" s="317"/>
      <c r="I3" s="317"/>
      <c r="J3" s="317"/>
      <c r="K3" s="317"/>
      <c r="L3" s="317"/>
      <c r="M3" s="317"/>
      <c r="N3" s="317"/>
      <c r="O3" s="317"/>
      <c r="P3" s="532"/>
    </row>
    <row r="4" spans="1:64" ht="24.6" customHeight="1">
      <c r="A4" s="536"/>
      <c r="B4" s="345" t="s">
        <v>197</v>
      </c>
      <c r="C4" s="346"/>
      <c r="D4" s="317"/>
      <c r="E4" s="317"/>
      <c r="F4" s="317"/>
      <c r="G4" s="317"/>
      <c r="H4" s="317"/>
      <c r="I4" s="317"/>
      <c r="J4" s="317"/>
      <c r="K4" s="317"/>
      <c r="L4" s="317"/>
      <c r="M4" s="317"/>
      <c r="N4" s="317"/>
      <c r="O4" s="317"/>
      <c r="P4" s="532"/>
    </row>
    <row r="5" spans="1:64" ht="20.45" customHeight="1">
      <c r="A5" s="536"/>
      <c r="B5" s="314" t="s">
        <v>24</v>
      </c>
      <c r="C5" s="317"/>
      <c r="D5" s="317"/>
      <c r="E5" s="317"/>
      <c r="F5" s="317"/>
      <c r="G5" s="317"/>
      <c r="H5" s="317"/>
      <c r="I5" s="317"/>
      <c r="J5" s="317"/>
      <c r="K5" s="317"/>
      <c r="L5" s="317"/>
      <c r="M5" s="317"/>
      <c r="N5" s="317"/>
      <c r="O5" s="317"/>
      <c r="P5" s="532"/>
      <c r="BK5" s="313"/>
      <c r="BL5" s="312"/>
    </row>
    <row r="6" spans="1:64" ht="20.45" customHeight="1">
      <c r="A6" s="536"/>
      <c r="B6" s="315" t="s">
        <v>25</v>
      </c>
      <c r="C6" s="317"/>
      <c r="D6" s="317"/>
      <c r="E6" s="317"/>
      <c r="F6" s="317"/>
      <c r="G6" s="317"/>
      <c r="H6" s="317"/>
      <c r="I6" s="317"/>
      <c r="J6" s="317"/>
      <c r="K6" s="317"/>
      <c r="L6" s="317"/>
      <c r="M6" s="317"/>
      <c r="N6" s="317"/>
      <c r="O6" s="317"/>
      <c r="P6" s="532"/>
      <c r="BK6" s="313"/>
      <c r="BL6" s="312"/>
    </row>
    <row r="7" spans="1:64" ht="20.45" customHeight="1">
      <c r="A7" s="536"/>
      <c r="B7" s="316" t="s">
        <v>2304</v>
      </c>
      <c r="C7" s="317"/>
      <c r="D7" s="317"/>
      <c r="E7" s="317"/>
      <c r="F7" s="317"/>
      <c r="G7" s="317"/>
      <c r="H7" s="317"/>
      <c r="I7" s="317"/>
      <c r="J7" s="317"/>
      <c r="K7" s="317"/>
      <c r="L7" s="317"/>
      <c r="M7" s="317"/>
      <c r="N7" s="317"/>
      <c r="O7" s="317"/>
      <c r="P7" s="532"/>
      <c r="BK7" s="313"/>
      <c r="BL7" s="312"/>
    </row>
    <row r="8" spans="1:64">
      <c r="A8" s="536"/>
      <c r="B8" s="317"/>
      <c r="C8" s="317"/>
      <c r="D8" s="317"/>
      <c r="E8" s="317"/>
      <c r="F8" s="317"/>
      <c r="G8" s="317"/>
      <c r="H8" s="317"/>
      <c r="I8" s="317"/>
      <c r="J8" s="317"/>
      <c r="K8" s="317"/>
      <c r="L8" s="317"/>
      <c r="M8" s="317"/>
      <c r="N8" s="317"/>
      <c r="O8" s="317"/>
      <c r="P8" s="532"/>
    </row>
    <row r="9" spans="1:64" s="335" customFormat="1" ht="25.5">
      <c r="A9" s="682"/>
      <c r="B9" s="337" t="s">
        <v>272</v>
      </c>
      <c r="P9" s="533"/>
      <c r="BL9" s="336"/>
    </row>
    <row r="10" spans="1:64" s="320" customFormat="1" ht="19.5" customHeight="1">
      <c r="A10" s="683">
        <v>0.1</v>
      </c>
      <c r="B10" s="498" t="s">
        <v>0</v>
      </c>
      <c r="C10" s="514"/>
      <c r="D10" s="347"/>
      <c r="E10" s="347"/>
      <c r="F10" s="347"/>
      <c r="G10" s="347"/>
      <c r="H10" s="347"/>
      <c r="I10" s="347"/>
      <c r="J10" s="347"/>
      <c r="K10" s="347"/>
      <c r="L10" s="347"/>
      <c r="M10" s="347"/>
      <c r="N10" s="347"/>
      <c r="O10" s="347"/>
      <c r="P10" s="534"/>
      <c r="BL10" s="321"/>
    </row>
    <row r="11" spans="1:64" s="320" customFormat="1" ht="19.5" customHeight="1">
      <c r="A11" s="683">
        <v>0.2</v>
      </c>
      <c r="B11" s="498" t="s">
        <v>177</v>
      </c>
      <c r="C11" s="514"/>
      <c r="D11" s="319"/>
      <c r="E11" s="319"/>
      <c r="F11" s="347"/>
      <c r="G11" s="347"/>
      <c r="H11" s="347"/>
      <c r="I11" s="347"/>
      <c r="J11" s="347"/>
      <c r="K11" s="347"/>
      <c r="L11" s="347"/>
      <c r="M11" s="347"/>
      <c r="N11" s="347"/>
      <c r="O11" s="347"/>
      <c r="P11" s="534"/>
      <c r="BL11" s="321"/>
    </row>
    <row r="12" spans="1:64" s="320" customFormat="1" ht="19.5" customHeight="1">
      <c r="A12" s="684">
        <v>0.3</v>
      </c>
      <c r="B12" s="498" t="s">
        <v>4</v>
      </c>
      <c r="C12" s="515"/>
      <c r="D12" s="319"/>
      <c r="E12" s="319"/>
      <c r="F12" s="347"/>
      <c r="G12" s="347"/>
      <c r="H12" s="347"/>
      <c r="I12" s="347"/>
      <c r="J12" s="347"/>
      <c r="K12" s="347"/>
      <c r="L12" s="347"/>
      <c r="M12" s="347"/>
      <c r="N12" s="347"/>
      <c r="O12" s="347"/>
      <c r="P12" s="534"/>
      <c r="BL12" s="321"/>
    </row>
    <row r="13" spans="1:64" s="320" customFormat="1" ht="19.5" customHeight="1">
      <c r="A13" s="684">
        <v>0.4</v>
      </c>
      <c r="B13" s="499" t="s">
        <v>76</v>
      </c>
      <c r="C13" s="514"/>
      <c r="D13" s="347"/>
      <c r="E13" s="347"/>
      <c r="F13" s="347"/>
      <c r="G13" s="347"/>
      <c r="H13" s="347"/>
      <c r="I13" s="347"/>
      <c r="J13" s="347"/>
      <c r="K13" s="347"/>
      <c r="L13" s="347"/>
      <c r="M13" s="347"/>
      <c r="N13" s="347"/>
      <c r="O13" s="347"/>
      <c r="P13" s="534"/>
      <c r="BL13" s="321"/>
    </row>
    <row r="14" spans="1:64" s="320" customFormat="1" ht="19.5" customHeight="1">
      <c r="A14" s="684">
        <v>0.5</v>
      </c>
      <c r="B14" s="498" t="s">
        <v>2356</v>
      </c>
      <c r="C14" s="514"/>
      <c r="D14" s="348"/>
      <c r="E14" s="347"/>
      <c r="F14" s="347"/>
      <c r="G14" s="347"/>
      <c r="H14" s="347"/>
      <c r="I14" s="347"/>
      <c r="J14" s="347"/>
      <c r="K14" s="347"/>
      <c r="L14" s="347"/>
      <c r="M14" s="347"/>
      <c r="N14" s="347"/>
      <c r="O14" s="347"/>
      <c r="P14" s="534"/>
      <c r="BH14" s="321"/>
    </row>
    <row r="15" spans="1:64" s="320" customFormat="1" ht="19.5" customHeight="1">
      <c r="A15" s="685">
        <v>0.6</v>
      </c>
      <c r="B15" s="498" t="s">
        <v>18</v>
      </c>
      <c r="C15" s="516"/>
      <c r="D15" s="338"/>
      <c r="E15" s="347"/>
      <c r="F15" s="347"/>
      <c r="G15" s="349"/>
      <c r="H15" s="347"/>
      <c r="I15" s="347"/>
      <c r="J15" s="347"/>
      <c r="K15" s="347"/>
      <c r="L15" s="347"/>
      <c r="M15" s="347"/>
      <c r="N15" s="347"/>
      <c r="O15" s="349"/>
      <c r="P15" s="534"/>
      <c r="Q15" s="322"/>
      <c r="BL15" s="321"/>
    </row>
    <row r="16" spans="1:64" s="323" customFormat="1" ht="19.5" customHeight="1">
      <c r="A16" s="686">
        <v>0.7</v>
      </c>
      <c r="B16" s="501" t="s">
        <v>494</v>
      </c>
      <c r="C16" s="500" t="s">
        <v>2357</v>
      </c>
      <c r="D16" s="500" t="s">
        <v>495</v>
      </c>
      <c r="E16" s="500" t="s">
        <v>2358</v>
      </c>
      <c r="F16" s="500" t="s">
        <v>2359</v>
      </c>
      <c r="G16" s="500" t="s">
        <v>2360</v>
      </c>
      <c r="H16" s="500" t="s">
        <v>2361</v>
      </c>
      <c r="I16" s="350"/>
      <c r="J16" s="350"/>
      <c r="K16" s="350"/>
      <c r="L16" s="350"/>
      <c r="M16" s="350"/>
      <c r="N16" s="350"/>
      <c r="O16" s="350"/>
      <c r="P16" s="535"/>
      <c r="BL16" s="324"/>
    </row>
    <row r="17" spans="1:109" ht="19.5" customHeight="1">
      <c r="A17" s="536"/>
      <c r="B17" s="351"/>
      <c r="C17" s="513"/>
      <c r="D17" s="517"/>
      <c r="E17" s="513"/>
      <c r="F17" s="513"/>
      <c r="G17" s="513"/>
      <c r="H17" s="513"/>
      <c r="I17" s="317"/>
      <c r="J17" s="317"/>
      <c r="K17" s="317"/>
      <c r="L17" s="317"/>
      <c r="M17" s="317"/>
      <c r="N17" s="317"/>
      <c r="O17" s="317"/>
      <c r="P17" s="532"/>
      <c r="BK17" s="313"/>
      <c r="BL17" s="312"/>
    </row>
    <row r="18" spans="1:109">
      <c r="A18" s="536"/>
      <c r="B18" s="317"/>
      <c r="C18" s="317"/>
      <c r="D18" s="317"/>
      <c r="E18" s="317"/>
      <c r="F18" s="317"/>
      <c r="G18" s="317"/>
      <c r="H18" s="317"/>
      <c r="I18" s="317"/>
      <c r="J18" s="317"/>
      <c r="K18" s="317"/>
      <c r="L18" s="317"/>
      <c r="M18" s="317"/>
      <c r="N18" s="317"/>
      <c r="O18" s="317"/>
      <c r="P18" s="532"/>
    </row>
    <row r="19" spans="1:109">
      <c r="A19" s="536"/>
      <c r="B19" s="318"/>
      <c r="C19" s="317"/>
      <c r="D19" s="317"/>
      <c r="E19" s="317"/>
      <c r="F19" s="317"/>
      <c r="G19" s="317"/>
      <c r="H19" s="317"/>
      <c r="I19" s="317"/>
      <c r="J19" s="317"/>
      <c r="K19" s="317"/>
      <c r="L19" s="317"/>
      <c r="M19" s="317"/>
      <c r="N19" s="317"/>
      <c r="O19" s="317"/>
      <c r="P19" s="532"/>
      <c r="BH19" s="313"/>
      <c r="BL19" s="312"/>
    </row>
    <row r="20" spans="1:109" s="323" customFormat="1" ht="21" customHeight="1">
      <c r="A20" s="687">
        <v>0.8</v>
      </c>
      <c r="B20" s="502" t="s">
        <v>2366</v>
      </c>
      <c r="C20" s="503" t="s">
        <v>3</v>
      </c>
      <c r="D20" s="503" t="s">
        <v>2081</v>
      </c>
      <c r="E20" s="503" t="s">
        <v>2082</v>
      </c>
      <c r="F20" s="503" t="s">
        <v>2202</v>
      </c>
      <c r="G20" s="503" t="s">
        <v>2177</v>
      </c>
      <c r="H20" s="503" t="s">
        <v>177</v>
      </c>
      <c r="I20" s="503" t="s">
        <v>178</v>
      </c>
      <c r="J20" s="503" t="s">
        <v>4</v>
      </c>
      <c r="K20" s="502" t="s">
        <v>80</v>
      </c>
      <c r="L20" s="350"/>
      <c r="M20" s="350"/>
      <c r="N20" s="350"/>
      <c r="O20" s="350"/>
      <c r="P20" s="535"/>
      <c r="BD20" s="324"/>
    </row>
    <row r="21" spans="1:109" ht="89.1" customHeight="1">
      <c r="A21" s="536"/>
      <c r="B21" s="729" t="s">
        <v>2404</v>
      </c>
      <c r="C21" s="694"/>
      <c r="D21" s="695"/>
      <c r="E21" s="695"/>
      <c r="F21" s="695"/>
      <c r="G21" s="695"/>
      <c r="H21" s="695"/>
      <c r="I21" s="695"/>
      <c r="J21" s="704"/>
      <c r="K21" s="707"/>
      <c r="L21" s="317"/>
      <c r="M21" s="317"/>
      <c r="N21" s="317"/>
      <c r="O21" s="317"/>
      <c r="P21" s="532"/>
      <c r="BC21" s="313"/>
      <c r="BL21" s="312"/>
    </row>
    <row r="22" spans="1:109" ht="116.45" customHeight="1">
      <c r="A22" s="536"/>
      <c r="B22" s="730"/>
      <c r="C22" s="694"/>
      <c r="D22" s="695"/>
      <c r="E22" s="695"/>
      <c r="F22" s="695"/>
      <c r="G22" s="695"/>
      <c r="H22" s="695"/>
      <c r="I22" s="695"/>
      <c r="J22" s="704"/>
      <c r="K22" s="707"/>
      <c r="L22" s="317"/>
      <c r="M22" s="317"/>
      <c r="N22" s="317"/>
      <c r="O22" s="317"/>
      <c r="P22" s="532"/>
      <c r="BC22" s="313"/>
      <c r="BL22" s="312"/>
    </row>
    <row r="23" spans="1:109" hidden="1" outlineLevel="1">
      <c r="A23" s="536"/>
      <c r="B23" s="317" t="s">
        <v>38</v>
      </c>
      <c r="C23" s="325" t="b">
        <f>OR($C$21="",$D$21="",F21="",G21="",$J$21="",$K$21="",$H$21="",$E$21="",$C$22="", $D$22="", $E$22="", $F$22="", $G$22="", $H$22="", $J$22="", $K$22="")</f>
        <v>1</v>
      </c>
      <c r="D23" s="317"/>
      <c r="E23" s="317"/>
      <c r="F23" s="317"/>
      <c r="G23" s="317"/>
      <c r="H23" s="317"/>
      <c r="I23" s="317"/>
      <c r="J23" s="317"/>
      <c r="K23" s="317"/>
      <c r="L23" s="317"/>
      <c r="M23" s="317"/>
      <c r="N23" s="317"/>
      <c r="O23" s="317"/>
      <c r="P23" s="532"/>
      <c r="BL23" s="312"/>
    </row>
    <row r="24" spans="1:109" hidden="1" outlineLevel="1">
      <c r="A24" s="536"/>
      <c r="B24" s="317"/>
      <c r="C24" s="317"/>
      <c r="D24" s="317"/>
      <c r="E24" s="317"/>
      <c r="F24" s="317"/>
      <c r="G24" s="317"/>
      <c r="H24" s="317"/>
      <c r="I24" s="317"/>
      <c r="J24" s="317"/>
      <c r="K24" s="317"/>
      <c r="L24" s="317"/>
      <c r="M24" s="317"/>
      <c r="N24" s="317"/>
      <c r="O24" s="317"/>
      <c r="P24" s="532"/>
      <c r="BL24" s="312"/>
    </row>
    <row r="25" spans="1:109" collapsed="1">
      <c r="A25" s="536"/>
      <c r="B25" s="317"/>
      <c r="C25" s="317"/>
      <c r="D25" s="317"/>
      <c r="E25" s="317"/>
      <c r="F25" s="317"/>
      <c r="G25" s="317"/>
      <c r="H25" s="317"/>
      <c r="I25" s="317"/>
      <c r="J25" s="317"/>
      <c r="K25" s="317"/>
      <c r="L25" s="317"/>
      <c r="M25" s="317"/>
      <c r="N25" s="317"/>
      <c r="O25" s="317"/>
      <c r="P25" s="532"/>
      <c r="BL25" s="312"/>
    </row>
    <row r="26" spans="1:109" s="335" customFormat="1" ht="25.5">
      <c r="A26" s="682"/>
      <c r="B26" s="337" t="s">
        <v>273</v>
      </c>
      <c r="P26" s="533"/>
      <c r="BL26" s="336"/>
    </row>
    <row r="27" spans="1:109" s="317" customFormat="1">
      <c r="A27" s="536"/>
      <c r="B27" s="326"/>
      <c r="P27" s="532"/>
      <c r="BL27" s="318"/>
    </row>
    <row r="28" spans="1:109">
      <c r="A28" s="536">
        <v>1.1000000000000001</v>
      </c>
      <c r="B28" s="505" t="s">
        <v>5</v>
      </c>
      <c r="C28" s="506"/>
      <c r="D28" s="351"/>
      <c r="E28" s="317"/>
      <c r="F28" s="317"/>
      <c r="G28" s="317"/>
      <c r="H28" s="317"/>
      <c r="I28" s="317"/>
      <c r="J28" s="317"/>
      <c r="K28" s="317"/>
      <c r="L28" s="317"/>
      <c r="M28" s="317"/>
      <c r="N28" s="317"/>
      <c r="O28" s="317"/>
      <c r="P28" s="532"/>
      <c r="BJ28" s="313"/>
      <c r="BL28" s="312"/>
      <c r="CZ28" s="327"/>
      <c r="DA28" s="327"/>
      <c r="DB28" s="327"/>
      <c r="DC28" s="327"/>
    </row>
    <row r="29" spans="1:109">
      <c r="A29" s="536"/>
      <c r="B29" s="318"/>
      <c r="C29" s="317"/>
      <c r="D29" s="317"/>
      <c r="E29" s="317"/>
      <c r="F29" s="317"/>
      <c r="G29" s="317"/>
      <c r="H29" s="317"/>
      <c r="I29" s="317"/>
      <c r="J29" s="317"/>
      <c r="K29" s="317"/>
      <c r="L29" s="554" t="s">
        <v>60</v>
      </c>
      <c r="M29" s="554" t="s">
        <v>61</v>
      </c>
      <c r="N29" s="317"/>
      <c r="O29" s="317"/>
      <c r="P29" s="532"/>
    </row>
    <row r="30" spans="1:109" ht="221.1" customHeight="1">
      <c r="A30" s="536">
        <v>1.2</v>
      </c>
      <c r="B30" s="507" t="s">
        <v>2362</v>
      </c>
      <c r="C30" s="725"/>
      <c r="D30" s="725"/>
      <c r="E30" s="725"/>
      <c r="F30" s="731"/>
      <c r="G30" s="732"/>
      <c r="H30" s="317"/>
      <c r="I30" s="317"/>
      <c r="J30" s="317"/>
      <c r="K30" s="317"/>
      <c r="L30" s="555"/>
      <c r="M30" s="555"/>
      <c r="N30" s="317"/>
      <c r="O30" s="317"/>
      <c r="P30" s="532"/>
      <c r="DB30" s="327"/>
      <c r="DC30" s="327"/>
      <c r="DD30" s="327"/>
      <c r="DE30" s="327"/>
    </row>
    <row r="31" spans="1:109">
      <c r="A31" s="536"/>
      <c r="B31" s="318"/>
      <c r="C31" s="317"/>
      <c r="D31" s="317"/>
      <c r="E31" s="317"/>
      <c r="F31" s="317"/>
      <c r="G31" s="317"/>
      <c r="H31" s="317"/>
      <c r="I31" s="317"/>
      <c r="J31" s="317"/>
      <c r="K31" s="317"/>
      <c r="L31" s="343"/>
      <c r="M31" s="343"/>
      <c r="N31" s="317"/>
      <c r="O31" s="317"/>
      <c r="P31" s="532"/>
    </row>
    <row r="32" spans="1:109">
      <c r="A32" s="536"/>
      <c r="B32" s="334"/>
      <c r="C32" s="317"/>
      <c r="D32" s="317"/>
      <c r="E32" s="317"/>
      <c r="F32" s="317"/>
      <c r="G32" s="317"/>
      <c r="H32" s="317"/>
      <c r="I32" s="317"/>
      <c r="J32" s="317"/>
      <c r="K32" s="317"/>
      <c r="L32" s="317"/>
      <c r="M32" s="317"/>
      <c r="N32" s="317"/>
      <c r="O32" s="317"/>
      <c r="P32" s="532"/>
    </row>
    <row r="33" spans="1:65">
      <c r="A33" s="536" t="s">
        <v>2364</v>
      </c>
      <c r="B33" s="510" t="s">
        <v>282</v>
      </c>
      <c r="C33" s="508"/>
      <c r="D33" s="509" t="s">
        <v>36</v>
      </c>
      <c r="E33" s="509" t="s">
        <v>37</v>
      </c>
      <c r="F33" s="317"/>
      <c r="G33" s="317"/>
      <c r="H33" s="317"/>
      <c r="I33" s="317"/>
      <c r="J33" s="317"/>
      <c r="K33" s="317"/>
      <c r="L33" s="556" t="s">
        <v>60</v>
      </c>
      <c r="M33" s="556" t="s">
        <v>61</v>
      </c>
      <c r="N33" s="317"/>
      <c r="O33" s="317"/>
      <c r="P33" s="532"/>
    </row>
    <row r="34" spans="1:65" ht="57.95" customHeight="1">
      <c r="A34" s="536"/>
      <c r="B34" s="511"/>
      <c r="C34" s="507" t="s">
        <v>34</v>
      </c>
      <c r="D34" s="514"/>
      <c r="E34" s="514"/>
      <c r="F34" s="351"/>
      <c r="G34" s="317"/>
      <c r="H34" s="317"/>
      <c r="I34" s="317"/>
      <c r="J34" s="317"/>
      <c r="K34" s="317"/>
      <c r="L34" s="555"/>
      <c r="M34" s="555"/>
      <c r="N34" s="317"/>
      <c r="O34" s="317"/>
      <c r="P34" s="532"/>
    </row>
    <row r="35" spans="1:65" ht="57.95" customHeight="1">
      <c r="A35" s="536"/>
      <c r="B35" s="512"/>
      <c r="C35" s="507" t="s">
        <v>2332</v>
      </c>
      <c r="D35" s="514"/>
      <c r="E35" s="514"/>
      <c r="F35" s="317"/>
      <c r="G35" s="317"/>
      <c r="H35" s="317"/>
      <c r="I35" s="317"/>
      <c r="J35" s="317"/>
      <c r="K35" s="317"/>
      <c r="L35" s="555"/>
      <c r="M35" s="555"/>
      <c r="N35" s="317"/>
      <c r="O35" s="317"/>
      <c r="P35" s="532"/>
    </row>
    <row r="36" spans="1:65">
      <c r="A36" s="536"/>
      <c r="B36" s="317"/>
      <c r="C36" s="508" t="s">
        <v>2363</v>
      </c>
      <c r="D36" s="523">
        <v>10</v>
      </c>
      <c r="E36" s="329"/>
      <c r="F36" s="328"/>
      <c r="G36" s="317"/>
      <c r="H36" s="317"/>
      <c r="I36" s="317"/>
      <c r="J36" s="317"/>
      <c r="K36" s="317"/>
      <c r="L36" s="317"/>
      <c r="M36" s="317"/>
      <c r="N36" s="317"/>
      <c r="O36" s="317"/>
      <c r="P36" s="532"/>
    </row>
    <row r="37" spans="1:65">
      <c r="A37" s="536"/>
      <c r="B37" s="317"/>
      <c r="C37" s="317"/>
      <c r="D37" s="518"/>
      <c r="E37" s="329"/>
      <c r="F37" s="328"/>
      <c r="G37" s="317"/>
      <c r="H37" s="317"/>
      <c r="I37" s="317"/>
      <c r="J37" s="317"/>
      <c r="K37" s="317"/>
      <c r="L37" s="317"/>
      <c r="M37" s="317"/>
      <c r="N37" s="317"/>
      <c r="O37" s="317"/>
      <c r="P37" s="532"/>
    </row>
    <row r="38" spans="1:65" ht="16.5" customHeight="1">
      <c r="A38" s="536"/>
      <c r="B38" s="330"/>
      <c r="C38" s="330"/>
      <c r="D38" s="330"/>
      <c r="E38" s="317"/>
      <c r="F38" s="317"/>
      <c r="G38" s="317"/>
      <c r="H38" s="317"/>
      <c r="I38" s="317"/>
      <c r="J38" s="317"/>
      <c r="K38" s="317"/>
      <c r="L38" s="317"/>
      <c r="M38" s="317"/>
      <c r="N38" s="317"/>
      <c r="O38" s="317"/>
      <c r="P38" s="532"/>
    </row>
    <row r="39" spans="1:65" ht="33">
      <c r="A39" s="536" t="s">
        <v>2365</v>
      </c>
      <c r="B39" s="733" t="s">
        <v>2410</v>
      </c>
      <c r="C39" s="522" t="s">
        <v>2311</v>
      </c>
      <c r="D39" s="519" t="s">
        <v>2367</v>
      </c>
      <c r="E39" s="520" t="s">
        <v>128</v>
      </c>
      <c r="F39" s="521" t="s">
        <v>2</v>
      </c>
      <c r="G39" s="317"/>
      <c r="H39" s="317"/>
      <c r="I39" s="317"/>
      <c r="J39" s="317"/>
      <c r="K39" s="317"/>
      <c r="L39" s="343"/>
      <c r="M39" s="343"/>
      <c r="N39" s="343"/>
      <c r="O39" s="343"/>
      <c r="P39" s="532"/>
      <c r="BL39" s="312"/>
      <c r="BM39" s="313"/>
    </row>
    <row r="40" spans="1:65">
      <c r="A40" s="536"/>
      <c r="B40" s="733"/>
      <c r="C40" s="696" t="s">
        <v>2333</v>
      </c>
      <c r="D40" s="697">
        <f>145*100</f>
        <v>14500</v>
      </c>
      <c r="E40" s="698" t="s">
        <v>2334</v>
      </c>
      <c r="F40" s="699" t="s">
        <v>2335</v>
      </c>
      <c r="G40" s="317"/>
      <c r="H40" s="317"/>
      <c r="I40" s="317"/>
      <c r="J40" s="317"/>
      <c r="K40" s="317"/>
      <c r="L40" s="554" t="s">
        <v>60</v>
      </c>
      <c r="M40" s="554" t="s">
        <v>62</v>
      </c>
      <c r="N40" s="554" t="s">
        <v>63</v>
      </c>
      <c r="O40" s="554" t="s">
        <v>61</v>
      </c>
      <c r="P40" s="532"/>
      <c r="BL40" s="312"/>
      <c r="BM40" s="313"/>
    </row>
    <row r="41" spans="1:65">
      <c r="A41" s="536"/>
      <c r="B41" s="733"/>
      <c r="C41" s="525"/>
      <c r="D41" s="526"/>
      <c r="E41" s="513"/>
      <c r="F41" s="513"/>
      <c r="G41" s="317"/>
      <c r="H41" s="317"/>
      <c r="I41" s="317"/>
      <c r="J41" s="317"/>
      <c r="K41" s="317"/>
      <c r="L41" s="555"/>
      <c r="M41" s="555"/>
      <c r="N41" s="555"/>
      <c r="O41" s="555"/>
      <c r="P41" s="532"/>
      <c r="BL41" s="312"/>
      <c r="BM41" s="313"/>
    </row>
    <row r="42" spans="1:65">
      <c r="A42" s="536"/>
      <c r="B42" s="733"/>
      <c r="C42" s="525"/>
      <c r="D42" s="526"/>
      <c r="E42" s="513"/>
      <c r="F42" s="513"/>
      <c r="G42" s="317"/>
      <c r="H42" s="317"/>
      <c r="I42" s="317"/>
      <c r="J42" s="317"/>
      <c r="K42" s="317"/>
      <c r="L42" s="555"/>
      <c r="M42" s="555"/>
      <c r="N42" s="555"/>
      <c r="O42" s="555"/>
      <c r="P42" s="532"/>
      <c r="BL42" s="312"/>
      <c r="BM42" s="313"/>
    </row>
    <row r="43" spans="1:65">
      <c r="A43" s="536"/>
      <c r="B43" s="733"/>
      <c r="C43" s="525"/>
      <c r="D43" s="526"/>
      <c r="E43" s="513"/>
      <c r="F43" s="513"/>
      <c r="G43" s="317"/>
      <c r="H43" s="317"/>
      <c r="I43" s="317"/>
      <c r="J43" s="317"/>
      <c r="K43" s="317"/>
      <c r="L43" s="555"/>
      <c r="M43" s="555"/>
      <c r="N43" s="555"/>
      <c r="O43" s="555"/>
      <c r="P43" s="532"/>
      <c r="BL43" s="312"/>
      <c r="BM43" s="313"/>
    </row>
    <row r="44" spans="1:65">
      <c r="A44" s="536"/>
      <c r="B44" s="733"/>
      <c r="C44" s="525"/>
      <c r="D44" s="526"/>
      <c r="E44" s="513"/>
      <c r="F44" s="513"/>
      <c r="G44" s="317"/>
      <c r="H44" s="317"/>
      <c r="I44" s="317"/>
      <c r="J44" s="317"/>
      <c r="K44" s="317"/>
      <c r="L44" s="555"/>
      <c r="M44" s="555"/>
      <c r="N44" s="555"/>
      <c r="O44" s="555"/>
      <c r="P44" s="532"/>
      <c r="BL44" s="312"/>
      <c r="BM44" s="313"/>
    </row>
    <row r="45" spans="1:65">
      <c r="A45" s="536"/>
      <c r="B45" s="733"/>
      <c r="C45" s="525"/>
      <c r="D45" s="526"/>
      <c r="E45" s="513"/>
      <c r="F45" s="513"/>
      <c r="G45" s="317"/>
      <c r="H45" s="317"/>
      <c r="I45" s="317"/>
      <c r="J45" s="317"/>
      <c r="K45" s="317"/>
      <c r="L45" s="555"/>
      <c r="M45" s="555"/>
      <c r="N45" s="555"/>
      <c r="O45" s="555"/>
      <c r="P45" s="532"/>
      <c r="BL45" s="312"/>
      <c r="BM45" s="313"/>
    </row>
    <row r="46" spans="1:65">
      <c r="A46" s="536"/>
      <c r="B46" s="733"/>
      <c r="C46" s="525"/>
      <c r="D46" s="526"/>
      <c r="E46" s="513"/>
      <c r="F46" s="513"/>
      <c r="G46" s="317"/>
      <c r="H46" s="317"/>
      <c r="I46" s="317"/>
      <c r="J46" s="317"/>
      <c r="K46" s="317"/>
      <c r="L46" s="555"/>
      <c r="M46" s="555"/>
      <c r="N46" s="555"/>
      <c r="O46" s="555"/>
      <c r="P46" s="532"/>
      <c r="BL46" s="312"/>
      <c r="BM46" s="313"/>
    </row>
    <row r="47" spans="1:65">
      <c r="A47" s="536"/>
      <c r="B47" s="733"/>
      <c r="C47" s="525"/>
      <c r="D47" s="526"/>
      <c r="E47" s="513"/>
      <c r="F47" s="513"/>
      <c r="G47" s="317"/>
      <c r="H47" s="317"/>
      <c r="I47" s="317"/>
      <c r="J47" s="317"/>
      <c r="K47" s="317"/>
      <c r="L47" s="555"/>
      <c r="M47" s="555"/>
      <c r="N47" s="555"/>
      <c r="O47" s="555"/>
      <c r="P47" s="532"/>
      <c r="BL47" s="312"/>
      <c r="BM47" s="313"/>
    </row>
    <row r="48" spans="1:65">
      <c r="A48" s="536"/>
      <c r="B48" s="733"/>
      <c r="C48" s="525"/>
      <c r="D48" s="526"/>
      <c r="E48" s="513"/>
      <c r="F48" s="513"/>
      <c r="G48" s="317"/>
      <c r="H48" s="317"/>
      <c r="I48" s="317"/>
      <c r="J48" s="317"/>
      <c r="K48" s="317"/>
      <c r="L48" s="555"/>
      <c r="M48" s="555"/>
      <c r="N48" s="555"/>
      <c r="O48" s="555"/>
      <c r="P48" s="532"/>
      <c r="BL48" s="312"/>
      <c r="BM48" s="313"/>
    </row>
    <row r="49" spans="1:65">
      <c r="A49" s="536"/>
      <c r="B49" s="733"/>
      <c r="C49" s="525"/>
      <c r="D49" s="526"/>
      <c r="E49" s="513"/>
      <c r="F49" s="513"/>
      <c r="G49" s="317"/>
      <c r="H49" s="317"/>
      <c r="I49" s="317"/>
      <c r="J49" s="317"/>
      <c r="K49" s="317"/>
      <c r="L49" s="555"/>
      <c r="M49" s="555"/>
      <c r="N49" s="555"/>
      <c r="O49" s="555"/>
      <c r="P49" s="532"/>
      <c r="BL49" s="312"/>
      <c r="BM49" s="313"/>
    </row>
    <row r="50" spans="1:65">
      <c r="A50" s="536"/>
      <c r="B50" s="733"/>
      <c r="C50" s="525"/>
      <c r="D50" s="526"/>
      <c r="E50" s="513"/>
      <c r="F50" s="513"/>
      <c r="G50" s="317"/>
      <c r="H50" s="317"/>
      <c r="I50" s="317"/>
      <c r="J50" s="317"/>
      <c r="K50" s="317"/>
      <c r="L50" s="555"/>
      <c r="M50" s="555"/>
      <c r="N50" s="555"/>
      <c r="O50" s="555"/>
      <c r="P50" s="532"/>
      <c r="BL50" s="312"/>
      <c r="BM50" s="313"/>
    </row>
    <row r="51" spans="1:65">
      <c r="A51" s="536"/>
      <c r="B51" s="733"/>
      <c r="C51" s="525"/>
      <c r="D51" s="526"/>
      <c r="E51" s="513"/>
      <c r="F51" s="513"/>
      <c r="G51" s="317"/>
      <c r="H51" s="317"/>
      <c r="I51" s="317"/>
      <c r="J51" s="317"/>
      <c r="K51" s="317"/>
      <c r="L51" s="555"/>
      <c r="M51" s="555"/>
      <c r="N51" s="555"/>
      <c r="O51" s="555"/>
      <c r="P51" s="532"/>
      <c r="BL51" s="312"/>
      <c r="BM51" s="313"/>
    </row>
    <row r="52" spans="1:65">
      <c r="A52" s="536"/>
      <c r="B52" s="733"/>
      <c r="C52" s="525"/>
      <c r="D52" s="526"/>
      <c r="E52" s="513"/>
      <c r="F52" s="513"/>
      <c r="G52" s="317"/>
      <c r="H52" s="317"/>
      <c r="I52" s="317"/>
      <c r="J52" s="317"/>
      <c r="K52" s="317"/>
      <c r="L52" s="555"/>
      <c r="M52" s="555"/>
      <c r="N52" s="555"/>
      <c r="O52" s="555"/>
      <c r="P52" s="532"/>
      <c r="BL52" s="312"/>
      <c r="BM52" s="313"/>
    </row>
    <row r="53" spans="1:65">
      <c r="A53" s="536"/>
      <c r="B53" s="733"/>
      <c r="C53" s="525"/>
      <c r="D53" s="526"/>
      <c r="E53" s="513"/>
      <c r="F53" s="513"/>
      <c r="G53" s="317"/>
      <c r="H53" s="317"/>
      <c r="I53" s="317"/>
      <c r="J53" s="317"/>
      <c r="K53" s="317"/>
      <c r="L53" s="555"/>
      <c r="M53" s="555"/>
      <c r="N53" s="555"/>
      <c r="O53" s="555"/>
      <c r="P53" s="532"/>
      <c r="BL53" s="312"/>
      <c r="BM53" s="313"/>
    </row>
    <row r="54" spans="1:65">
      <c r="A54" s="536"/>
      <c r="B54" s="733"/>
      <c r="C54" s="525"/>
      <c r="D54" s="526"/>
      <c r="E54" s="513"/>
      <c r="F54" s="513"/>
      <c r="G54" s="317"/>
      <c r="H54" s="317"/>
      <c r="I54" s="317"/>
      <c r="J54" s="317"/>
      <c r="K54" s="317"/>
      <c r="L54" s="555"/>
      <c r="M54" s="555"/>
      <c r="N54" s="555"/>
      <c r="O54" s="555"/>
      <c r="P54" s="532"/>
      <c r="BL54" s="312"/>
      <c r="BM54" s="313"/>
    </row>
    <row r="55" spans="1:65">
      <c r="A55" s="536"/>
      <c r="B55" s="733"/>
      <c r="C55" s="525"/>
      <c r="D55" s="526"/>
      <c r="E55" s="513"/>
      <c r="F55" s="513"/>
      <c r="G55" s="317"/>
      <c r="H55" s="317"/>
      <c r="I55" s="317"/>
      <c r="J55" s="317"/>
      <c r="K55" s="317"/>
      <c r="L55" s="555"/>
      <c r="M55" s="555"/>
      <c r="N55" s="555"/>
      <c r="O55" s="555"/>
      <c r="P55" s="532"/>
      <c r="BL55" s="312"/>
      <c r="BM55" s="313"/>
    </row>
    <row r="56" spans="1:65">
      <c r="A56" s="536"/>
      <c r="B56" s="733"/>
      <c r="C56" s="525"/>
      <c r="D56" s="526"/>
      <c r="E56" s="513"/>
      <c r="F56" s="513"/>
      <c r="G56" s="317"/>
      <c r="H56" s="317"/>
      <c r="I56" s="317"/>
      <c r="J56" s="317"/>
      <c r="K56" s="317"/>
      <c r="L56" s="555"/>
      <c r="M56" s="555"/>
      <c r="N56" s="555"/>
      <c r="O56" s="555"/>
      <c r="P56" s="532"/>
      <c r="BL56" s="312"/>
      <c r="BM56" s="313"/>
    </row>
    <row r="57" spans="1:65">
      <c r="A57" s="536"/>
      <c r="B57" s="733"/>
      <c r="C57" s="525"/>
      <c r="D57" s="526"/>
      <c r="E57" s="513"/>
      <c r="F57" s="513"/>
      <c r="G57" s="317"/>
      <c r="H57" s="317"/>
      <c r="I57" s="317"/>
      <c r="J57" s="317"/>
      <c r="K57" s="317"/>
      <c r="L57" s="555"/>
      <c r="M57" s="555"/>
      <c r="N57" s="555"/>
      <c r="O57" s="555"/>
      <c r="P57" s="532"/>
      <c r="BL57" s="312"/>
      <c r="BM57" s="313"/>
    </row>
    <row r="58" spans="1:65">
      <c r="A58" s="536"/>
      <c r="B58" s="733"/>
      <c r="C58" s="525"/>
      <c r="D58" s="526"/>
      <c r="E58" s="513"/>
      <c r="F58" s="513"/>
      <c r="G58" s="317"/>
      <c r="H58" s="317"/>
      <c r="I58" s="317"/>
      <c r="J58" s="317"/>
      <c r="K58" s="317"/>
      <c r="L58" s="555"/>
      <c r="M58" s="555"/>
      <c r="N58" s="555"/>
      <c r="O58" s="555"/>
      <c r="P58" s="532"/>
      <c r="BL58" s="312"/>
      <c r="BM58" s="313"/>
    </row>
    <row r="59" spans="1:65">
      <c r="A59" s="536"/>
      <c r="B59" s="733"/>
      <c r="C59" s="525"/>
      <c r="D59" s="526"/>
      <c r="E59" s="513"/>
      <c r="F59" s="513"/>
      <c r="G59" s="317"/>
      <c r="H59" s="317"/>
      <c r="I59" s="317"/>
      <c r="J59" s="317"/>
      <c r="K59" s="317"/>
      <c r="L59" s="555"/>
      <c r="M59" s="555"/>
      <c r="N59" s="555"/>
      <c r="O59" s="555"/>
      <c r="P59" s="532"/>
      <c r="BL59" s="312"/>
      <c r="BM59" s="313"/>
    </row>
    <row r="60" spans="1:65">
      <c r="A60" s="536"/>
      <c r="B60" s="733"/>
      <c r="C60" s="525"/>
      <c r="D60" s="526"/>
      <c r="E60" s="513"/>
      <c r="F60" s="513"/>
      <c r="G60" s="317"/>
      <c r="H60" s="317"/>
      <c r="I60" s="317"/>
      <c r="J60" s="317"/>
      <c r="K60" s="317"/>
      <c r="L60" s="555"/>
      <c r="M60" s="555"/>
      <c r="N60" s="555"/>
      <c r="O60" s="555"/>
      <c r="P60" s="532"/>
      <c r="BL60" s="312"/>
      <c r="BM60" s="313"/>
    </row>
    <row r="61" spans="1:65">
      <c r="A61" s="536"/>
      <c r="B61" s="733"/>
      <c r="C61" s="525"/>
      <c r="D61" s="526"/>
      <c r="E61" s="513"/>
      <c r="F61" s="513"/>
      <c r="G61" s="317"/>
      <c r="H61" s="317"/>
      <c r="I61" s="317"/>
      <c r="J61" s="317"/>
      <c r="K61" s="317"/>
      <c r="L61" s="555"/>
      <c r="M61" s="555"/>
      <c r="N61" s="555"/>
      <c r="O61" s="555"/>
      <c r="P61" s="532"/>
      <c r="BL61" s="312"/>
      <c r="BM61" s="313"/>
    </row>
    <row r="62" spans="1:65">
      <c r="A62" s="536"/>
      <c r="B62" s="733"/>
      <c r="C62" s="525"/>
      <c r="D62" s="526"/>
      <c r="E62" s="513"/>
      <c r="F62" s="513"/>
      <c r="G62" s="317"/>
      <c r="H62" s="317"/>
      <c r="I62" s="317"/>
      <c r="J62" s="317"/>
      <c r="K62" s="317"/>
      <c r="L62" s="555"/>
      <c r="M62" s="555"/>
      <c r="N62" s="555"/>
      <c r="O62" s="555"/>
      <c r="P62" s="532"/>
      <c r="BL62" s="312"/>
      <c r="BM62" s="313"/>
    </row>
    <row r="63" spans="1:65">
      <c r="A63" s="536"/>
      <c r="B63" s="733"/>
      <c r="C63" s="525"/>
      <c r="D63" s="526"/>
      <c r="E63" s="513"/>
      <c r="F63" s="513"/>
      <c r="G63" s="317"/>
      <c r="H63" s="317"/>
      <c r="I63" s="317"/>
      <c r="J63" s="317"/>
      <c r="K63" s="317"/>
      <c r="L63" s="555"/>
      <c r="M63" s="555"/>
      <c r="N63" s="555"/>
      <c r="O63" s="555"/>
      <c r="P63" s="532"/>
      <c r="BL63" s="312"/>
      <c r="BM63" s="313"/>
    </row>
    <row r="64" spans="1:65">
      <c r="A64" s="536"/>
      <c r="B64" s="733"/>
      <c r="C64" s="525"/>
      <c r="D64" s="526"/>
      <c r="E64" s="513"/>
      <c r="F64" s="513"/>
      <c r="G64" s="317"/>
      <c r="H64" s="317"/>
      <c r="I64" s="317"/>
      <c r="J64" s="317"/>
      <c r="K64" s="317"/>
      <c r="L64" s="555"/>
      <c r="M64" s="555"/>
      <c r="N64" s="555"/>
      <c r="O64" s="555"/>
      <c r="P64" s="532"/>
      <c r="BL64" s="312"/>
      <c r="BM64" s="313"/>
    </row>
    <row r="65" spans="1:65">
      <c r="A65" s="536"/>
      <c r="B65" s="733"/>
      <c r="C65" s="525"/>
      <c r="D65" s="526"/>
      <c r="E65" s="513"/>
      <c r="F65" s="513"/>
      <c r="G65" s="317"/>
      <c r="H65" s="317"/>
      <c r="I65" s="317"/>
      <c r="J65" s="317"/>
      <c r="K65" s="317"/>
      <c r="L65" s="555"/>
      <c r="M65" s="555"/>
      <c r="N65" s="555"/>
      <c r="O65" s="555"/>
      <c r="P65" s="532"/>
      <c r="BL65" s="312"/>
      <c r="BM65" s="313"/>
    </row>
    <row r="66" spans="1:65">
      <c r="A66" s="536"/>
      <c r="B66" s="733"/>
      <c r="C66" s="525"/>
      <c r="D66" s="526"/>
      <c r="E66" s="513"/>
      <c r="F66" s="513"/>
      <c r="G66" s="317"/>
      <c r="H66" s="317"/>
      <c r="I66" s="317"/>
      <c r="J66" s="317"/>
      <c r="K66" s="317"/>
      <c r="L66" s="555"/>
      <c r="M66" s="555"/>
      <c r="N66" s="555"/>
      <c r="O66" s="555"/>
      <c r="P66" s="532"/>
      <c r="BL66" s="312"/>
      <c r="BM66" s="313"/>
    </row>
    <row r="67" spans="1:65">
      <c r="A67" s="536"/>
      <c r="B67" s="733"/>
      <c r="C67" s="525"/>
      <c r="D67" s="526"/>
      <c r="E67" s="513"/>
      <c r="F67" s="513"/>
      <c r="G67" s="317"/>
      <c r="H67" s="317"/>
      <c r="I67" s="317"/>
      <c r="J67" s="317"/>
      <c r="K67" s="317"/>
      <c r="L67" s="555"/>
      <c r="M67" s="555"/>
      <c r="N67" s="555"/>
      <c r="O67" s="555"/>
      <c r="P67" s="532"/>
      <c r="BL67" s="312"/>
      <c r="BM67" s="313"/>
    </row>
    <row r="68" spans="1:65">
      <c r="A68" s="536"/>
      <c r="B68" s="733"/>
      <c r="C68" s="525"/>
      <c r="D68" s="526"/>
      <c r="E68" s="513"/>
      <c r="F68" s="513"/>
      <c r="G68" s="317"/>
      <c r="H68" s="317"/>
      <c r="I68" s="317"/>
      <c r="J68" s="317"/>
      <c r="K68" s="317"/>
      <c r="L68" s="555"/>
      <c r="M68" s="555"/>
      <c r="N68" s="555"/>
      <c r="O68" s="555"/>
      <c r="P68" s="532"/>
      <c r="BL68" s="312"/>
      <c r="BM68" s="313"/>
    </row>
    <row r="69" spans="1:65">
      <c r="A69" s="536"/>
      <c r="B69" s="733"/>
      <c r="C69" s="525"/>
      <c r="D69" s="526"/>
      <c r="E69" s="513"/>
      <c r="F69" s="513"/>
      <c r="G69" s="317"/>
      <c r="H69" s="317"/>
      <c r="I69" s="352"/>
      <c r="J69" s="352"/>
      <c r="K69" s="317"/>
      <c r="L69" s="555"/>
      <c r="M69" s="555"/>
      <c r="N69" s="555"/>
      <c r="O69" s="555"/>
      <c r="P69" s="532"/>
      <c r="BL69" s="312"/>
      <c r="BM69" s="313"/>
    </row>
    <row r="70" spans="1:65">
      <c r="A70" s="536"/>
      <c r="B70" s="733"/>
      <c r="C70" s="508" t="s">
        <v>2369</v>
      </c>
      <c r="D70" s="524">
        <f>SUM(D41:D69)</f>
        <v>0</v>
      </c>
      <c r="E70" s="734" t="s">
        <v>2389</v>
      </c>
      <c r="F70" s="734"/>
      <c r="G70" s="317"/>
      <c r="H70" s="317"/>
      <c r="I70" s="317"/>
      <c r="J70" s="317"/>
      <c r="K70" s="317"/>
      <c r="L70" s="317"/>
      <c r="M70" s="317"/>
      <c r="N70" s="317"/>
      <c r="O70" s="317"/>
      <c r="P70" s="532"/>
      <c r="BL70" s="312"/>
      <c r="BM70" s="313"/>
    </row>
    <row r="71" spans="1:65">
      <c r="A71" s="536"/>
      <c r="B71" s="317"/>
      <c r="C71" s="317"/>
      <c r="D71" s="317"/>
      <c r="E71" s="317"/>
      <c r="F71" s="343"/>
      <c r="G71" s="317"/>
      <c r="H71" s="317"/>
      <c r="I71" s="317"/>
      <c r="J71" s="317"/>
      <c r="K71" s="317"/>
      <c r="L71" s="317"/>
      <c r="M71" s="317"/>
      <c r="N71" s="317"/>
      <c r="O71" s="317"/>
      <c r="P71" s="532"/>
    </row>
    <row r="72" spans="1:65" s="331" customFormat="1">
      <c r="A72" s="688"/>
      <c r="B72" s="334"/>
      <c r="C72" s="329"/>
      <c r="D72" s="329"/>
      <c r="E72" s="329"/>
      <c r="F72" s="329"/>
      <c r="G72" s="329"/>
      <c r="H72" s="329"/>
      <c r="I72" s="329"/>
      <c r="J72" s="329"/>
      <c r="K72" s="329"/>
      <c r="L72" s="329"/>
      <c r="M72" s="329"/>
      <c r="N72" s="329"/>
      <c r="O72" s="329"/>
      <c r="P72" s="537"/>
    </row>
    <row r="73" spans="1:65" ht="60" customHeight="1">
      <c r="A73" s="689" t="s">
        <v>2371</v>
      </c>
      <c r="B73" s="507" t="s">
        <v>2368</v>
      </c>
      <c r="C73" s="504"/>
      <c r="D73" s="317"/>
      <c r="E73" s="317"/>
      <c r="F73" s="343"/>
      <c r="G73" s="317"/>
      <c r="H73" s="317"/>
      <c r="I73" s="317"/>
      <c r="J73" s="317"/>
      <c r="K73" s="317"/>
      <c r="L73" s="317"/>
      <c r="M73" s="317"/>
      <c r="N73" s="317"/>
      <c r="O73" s="317"/>
      <c r="P73" s="532"/>
    </row>
    <row r="74" spans="1:65">
      <c r="A74" s="536"/>
      <c r="B74" s="334"/>
      <c r="C74" s="332"/>
      <c r="D74" s="317"/>
      <c r="E74" s="317"/>
      <c r="F74" s="343"/>
      <c r="G74" s="317"/>
      <c r="H74" s="317"/>
      <c r="I74" s="317"/>
      <c r="J74" s="317"/>
      <c r="K74" s="317"/>
      <c r="L74" s="317"/>
      <c r="M74" s="317"/>
      <c r="N74" s="317"/>
      <c r="O74" s="317"/>
      <c r="P74" s="532"/>
    </row>
    <row r="75" spans="1:65">
      <c r="A75" s="536"/>
      <c r="B75" s="353" t="s">
        <v>199</v>
      </c>
      <c r="C75" s="332"/>
      <c r="D75" s="317"/>
      <c r="E75" s="317"/>
      <c r="F75" s="343"/>
      <c r="G75" s="317"/>
      <c r="H75" s="317"/>
      <c r="I75" s="317"/>
      <c r="J75" s="317"/>
      <c r="K75" s="317"/>
      <c r="L75" s="317"/>
      <c r="M75" s="317"/>
      <c r="N75" s="317"/>
      <c r="O75" s="317"/>
      <c r="P75" s="532"/>
      <c r="BL75" s="312"/>
    </row>
    <row r="76" spans="1:65">
      <c r="A76" s="536"/>
      <c r="B76" s="353"/>
      <c r="C76" s="332"/>
      <c r="D76" s="317"/>
      <c r="E76" s="317"/>
      <c r="F76" s="343"/>
      <c r="G76" s="317"/>
      <c r="H76" s="317"/>
      <c r="I76" s="317"/>
      <c r="J76" s="317"/>
      <c r="K76" s="317"/>
      <c r="L76" s="317"/>
      <c r="M76" s="317"/>
      <c r="N76" s="317"/>
      <c r="O76" s="317"/>
      <c r="P76" s="532"/>
      <c r="BL76" s="312"/>
    </row>
    <row r="77" spans="1:65" ht="33">
      <c r="A77" s="536" t="s">
        <v>2372</v>
      </c>
      <c r="B77" s="507" t="s">
        <v>2370</v>
      </c>
      <c r="C77" s="514"/>
      <c r="D77" s="317"/>
      <c r="E77" s="317"/>
      <c r="F77" s="343"/>
      <c r="G77" s="317"/>
      <c r="H77" s="317"/>
      <c r="I77" s="317"/>
      <c r="J77" s="317"/>
      <c r="K77" s="317"/>
      <c r="L77" s="317"/>
      <c r="M77" s="317"/>
      <c r="N77" s="317"/>
      <c r="O77" s="317"/>
      <c r="P77" s="532"/>
      <c r="BL77" s="312"/>
    </row>
    <row r="78" spans="1:65">
      <c r="A78" s="536"/>
      <c r="B78" s="317"/>
      <c r="C78" s="317"/>
      <c r="D78" s="317"/>
      <c r="E78" s="317"/>
      <c r="F78" s="317"/>
      <c r="G78" s="317"/>
      <c r="H78" s="317"/>
      <c r="I78" s="317"/>
      <c r="J78" s="317"/>
      <c r="K78" s="317"/>
      <c r="L78" s="317"/>
      <c r="M78" s="317"/>
      <c r="N78" s="317"/>
      <c r="O78" s="317"/>
      <c r="P78" s="532"/>
    </row>
    <row r="79" spans="1:65" ht="125.1" customHeight="1">
      <c r="A79" s="536" t="s">
        <v>2373</v>
      </c>
      <c r="B79" s="705" t="s">
        <v>2415</v>
      </c>
      <c r="C79" s="527"/>
      <c r="D79" s="706" t="s">
        <v>2374</v>
      </c>
      <c r="E79" s="548" t="str">
        <f>IF(D70&gt;0,D70*C79,"תא זה יעודכן אוטומטית עם מילוי הטופס")</f>
        <v>תא זה יעודכן אוטומטית עם מילוי הטופס</v>
      </c>
      <c r="F79" s="350"/>
      <c r="G79" s="350"/>
      <c r="H79" s="317"/>
      <c r="I79" s="317"/>
      <c r="J79" s="317"/>
      <c r="K79" s="317"/>
      <c r="L79" s="317"/>
      <c r="M79" s="317"/>
      <c r="N79" s="317"/>
      <c r="O79" s="317"/>
      <c r="P79" s="532"/>
    </row>
    <row r="80" spans="1:65">
      <c r="A80" s="536"/>
      <c r="B80" s="334"/>
      <c r="C80" s="333"/>
      <c r="D80" s="350"/>
      <c r="E80" s="528"/>
      <c r="F80" s="350"/>
      <c r="G80" s="350"/>
      <c r="H80" s="317"/>
      <c r="I80" s="317"/>
      <c r="J80" s="317"/>
      <c r="K80" s="317"/>
      <c r="L80" s="317"/>
      <c r="M80" s="317"/>
      <c r="N80" s="317"/>
      <c r="O80" s="317"/>
      <c r="P80" s="532"/>
    </row>
    <row r="81" spans="1:16" ht="33" hidden="1" customHeight="1" outlineLevel="1">
      <c r="A81" s="536"/>
      <c r="B81" s="692" t="s">
        <v>2388</v>
      </c>
      <c r="C81" s="693"/>
      <c r="D81" s="350"/>
      <c r="E81" s="528"/>
      <c r="F81" s="350"/>
      <c r="G81" s="350"/>
      <c r="H81" s="317"/>
      <c r="I81" s="317"/>
      <c r="J81" s="317"/>
      <c r="K81" s="317"/>
      <c r="L81" s="317"/>
      <c r="M81" s="317"/>
      <c r="N81" s="317"/>
      <c r="O81" s="317"/>
      <c r="P81" s="532"/>
    </row>
    <row r="82" spans="1:16" collapsed="1">
      <c r="A82" s="536"/>
      <c r="B82" s="334"/>
      <c r="C82" s="333"/>
      <c r="D82" s="350"/>
      <c r="E82" s="528"/>
      <c r="F82" s="350"/>
      <c r="G82" s="350"/>
      <c r="H82" s="317"/>
      <c r="I82" s="317"/>
      <c r="J82" s="317"/>
      <c r="K82" s="317"/>
      <c r="L82" s="317"/>
      <c r="M82" s="317"/>
      <c r="N82" s="317"/>
      <c r="O82" s="317"/>
      <c r="P82" s="532"/>
    </row>
    <row r="83" spans="1:16" ht="25.5">
      <c r="A83" s="536"/>
      <c r="B83" s="724" t="s">
        <v>2405</v>
      </c>
      <c r="C83" s="724"/>
      <c r="D83" s="350"/>
      <c r="E83" s="528"/>
      <c r="F83" s="350"/>
      <c r="G83" s="350"/>
      <c r="H83" s="317"/>
      <c r="I83" s="317"/>
      <c r="J83" s="317"/>
      <c r="K83" s="317"/>
      <c r="L83" s="317"/>
      <c r="M83" s="317"/>
      <c r="N83" s="317"/>
      <c r="O83" s="317"/>
      <c r="P83" s="532"/>
    </row>
    <row r="84" spans="1:16">
      <c r="C84" s="333"/>
      <c r="D84" s="350"/>
      <c r="E84" s="528"/>
      <c r="F84" s="350"/>
      <c r="G84" s="350"/>
      <c r="H84" s="317"/>
      <c r="I84" s="317"/>
      <c r="J84" s="317"/>
      <c r="K84" s="317"/>
      <c r="L84" s="317"/>
      <c r="M84" s="317"/>
      <c r="N84" s="317"/>
      <c r="O84" s="317"/>
      <c r="P84" s="532"/>
    </row>
    <row r="85" spans="1:16" ht="50.1" customHeight="1">
      <c r="A85" s="536" t="s">
        <v>2144</v>
      </c>
      <c r="B85" s="529" t="s">
        <v>2412</v>
      </c>
      <c r="C85" s="552" t="str">
        <f>IFERROR(IF(' תאורה'!C88&gt;0,' תאורה'!C88/'פרטים כלליים, עלויות ותוצאות'!E79,"תא זה יעודכן אוטומטית עם מילוי הטופס"),"תא זה יעודכן אוטומטית עם מילוי הטופס")</f>
        <v>תא זה יעודכן אוטומטית עם מילוי הטופס</v>
      </c>
      <c r="D85" s="530" t="s">
        <v>35</v>
      </c>
      <c r="E85" s="551" t="str">
        <f>IFERROR(IF(' תאורה'!E83&gt;0,E79/' תאורה'!E88,"תא זה יעודכן אוטומטית עם מילוי הטופס"),"תא זה יעודכן אוטומטית עם מילוי הטופס")</f>
        <v>תא זה יעודכן אוטומטית עם מילוי הטופס</v>
      </c>
      <c r="F85" s="317"/>
      <c r="G85" s="317"/>
      <c r="H85" s="317"/>
      <c r="I85" s="317"/>
      <c r="J85" s="317"/>
      <c r="K85" s="317"/>
      <c r="L85" s="317"/>
      <c r="M85" s="317"/>
      <c r="N85" s="317"/>
      <c r="O85" s="317"/>
      <c r="P85" s="532"/>
    </row>
    <row r="86" spans="1:16" ht="73.5" customHeight="1">
      <c r="A86" s="536"/>
      <c r="B86" s="531" t="s">
        <v>2402</v>
      </c>
      <c r="C86" s="553" t="str">
        <f>IFERROR(IF(' תאורה'!C83&gt;0,' תאורה'!C83/'פרטים כלליים, עלויות ותוצאות'!E79,"תא זה יעודכן אוטומטית עם מילוי הטופס"),"תא זה יעודכן אוטומטית עם מילוי הטופס")</f>
        <v>תא זה יעודכן אוטומטית עם מילוי הטופס</v>
      </c>
      <c r="D86" s="530" t="s">
        <v>33</v>
      </c>
      <c r="E86" s="551" t="str">
        <f>IFERROR(IF(' תאורה'!E83&gt;0,E79/' תאורה'!E83,"תא זה יעודכן אוטומטית עם מילוי הטופס"),"תא זה יעודכן אוטומטית עם מילוי הטופס")</f>
        <v>תא זה יעודכן אוטומטית עם מילוי הטופס</v>
      </c>
      <c r="F86" s="317"/>
      <c r="G86" s="317"/>
      <c r="H86" s="317"/>
      <c r="I86" s="317"/>
      <c r="J86" s="317"/>
      <c r="K86" s="317"/>
      <c r="L86" s="317"/>
      <c r="M86" s="317"/>
      <c r="N86" s="317"/>
      <c r="O86" s="317"/>
      <c r="P86" s="532"/>
    </row>
    <row r="87" spans="1:16" ht="51" customHeight="1">
      <c r="A87" s="536"/>
      <c r="B87" s="531" t="s">
        <v>144</v>
      </c>
      <c r="C87" s="548" t="str">
        <f>IF(' תאורה'!C83&gt;0,' תאורה'!C83,"תא זה יעודכן אוטומטית עם מילוי הטופס")</f>
        <v>תא זה יעודכן אוטומטית עם מילוי סעיפים: 2.1 ו- 2.2</v>
      </c>
      <c r="D87" s="530" t="s">
        <v>129</v>
      </c>
      <c r="E87" s="550" t="str">
        <f>' תאורה'!E83</f>
        <v>תא זה יעודכן אוטומטית עם מילוי סעיפים: 2.1 ו- 2.2</v>
      </c>
      <c r="F87" s="317"/>
      <c r="G87" s="317"/>
      <c r="H87" s="317"/>
      <c r="I87" s="317"/>
      <c r="J87" s="317"/>
      <c r="K87" s="317"/>
      <c r="L87" s="317"/>
      <c r="M87" s="317"/>
      <c r="N87" s="317"/>
      <c r="O87" s="317"/>
      <c r="P87" s="532"/>
    </row>
    <row r="88" spans="1:16" ht="51" customHeight="1">
      <c r="A88" s="536"/>
      <c r="B88" s="531" t="s">
        <v>193</v>
      </c>
      <c r="C88" s="548" t="str">
        <f>' תאורה'!C88</f>
        <v>תא זה יעודכן אוטומטית עם מילוי סעיפים: 2.1 ו- 2.2</v>
      </c>
      <c r="D88" s="530" t="s">
        <v>192</v>
      </c>
      <c r="E88" s="550" t="str">
        <f>' תאורה'!E88</f>
        <v>תא זה יעודכן אוטומטית עם מילוי סעיפים: 2.1 ו- 2.2</v>
      </c>
      <c r="F88" s="317"/>
      <c r="G88" s="317"/>
      <c r="H88" s="317"/>
      <c r="I88" s="317"/>
      <c r="J88" s="317"/>
      <c r="K88" s="317"/>
      <c r="L88" s="317"/>
      <c r="M88" s="317"/>
      <c r="N88" s="317"/>
      <c r="O88" s="317"/>
      <c r="P88" s="532"/>
    </row>
    <row r="89" spans="1:16">
      <c r="A89" s="536"/>
      <c r="B89" s="541"/>
      <c r="C89" s="542"/>
      <c r="D89" s="543"/>
      <c r="E89" s="544"/>
      <c r="F89" s="317"/>
      <c r="G89" s="317"/>
      <c r="H89" s="317"/>
      <c r="I89" s="317"/>
      <c r="J89" s="317"/>
      <c r="K89" s="317"/>
      <c r="L89" s="317"/>
      <c r="M89" s="317"/>
      <c r="N89" s="317"/>
      <c r="O89" s="317"/>
      <c r="P89" s="532"/>
    </row>
    <row r="90" spans="1:16" ht="36.950000000000003" hidden="1" customHeight="1" outlineLevel="1">
      <c r="A90" s="536"/>
      <c r="B90" s="554" t="s">
        <v>172</v>
      </c>
      <c r="C90" s="555"/>
      <c r="D90" s="317"/>
      <c r="E90" s="317"/>
      <c r="F90" s="317"/>
      <c r="G90" s="317"/>
      <c r="H90" s="317"/>
      <c r="I90" s="317"/>
      <c r="J90" s="317"/>
      <c r="K90" s="317"/>
      <c r="L90" s="317"/>
      <c r="M90" s="317"/>
      <c r="N90" s="317"/>
      <c r="O90" s="317"/>
      <c r="P90" s="532"/>
    </row>
    <row r="91" spans="1:16" ht="15.95" customHeight="1" collapsed="1">
      <c r="A91" s="536"/>
      <c r="B91" s="541"/>
      <c r="C91" s="542"/>
      <c r="D91" s="543"/>
      <c r="E91" s="544"/>
      <c r="F91" s="317"/>
      <c r="G91" s="317"/>
      <c r="H91" s="317"/>
      <c r="I91" s="317"/>
      <c r="J91" s="317"/>
      <c r="K91" s="317"/>
      <c r="L91" s="317"/>
      <c r="M91" s="317"/>
      <c r="N91" s="317"/>
      <c r="O91" s="317"/>
      <c r="P91" s="532"/>
    </row>
    <row r="92" spans="1:16" ht="17.25" thickBot="1">
      <c r="A92" s="691"/>
      <c r="B92" s="538"/>
      <c r="C92" s="538"/>
      <c r="D92" s="538"/>
      <c r="E92" s="538"/>
      <c r="F92" s="538"/>
      <c r="G92" s="538"/>
      <c r="H92" s="538"/>
      <c r="I92" s="538"/>
      <c r="J92" s="538"/>
      <c r="K92" s="538"/>
      <c r="L92" s="538"/>
      <c r="M92" s="538"/>
      <c r="N92" s="538"/>
      <c r="O92" s="538"/>
      <c r="P92" s="539"/>
    </row>
  </sheetData>
  <sheetProtection algorithmName="SHA-512" hashValue="J9yLLGoh7Ie4Imk6NkbAaTzismsahWSR8kH0KXDhvZBxnL8joKgcs67Xm/6xNXfJNZbY0mt3I8I+wy1DEI5DIQ==" saltValue="L8ExQxFDyucSubt3EHcuWg==" spinCount="100000" sheet="1" insertRows="0" insertHyperlinks="0"/>
  <customSheetViews>
    <customSheetView guid="{2DAA1D84-496C-43B3-9B3D-F6443FDB70D2}" scale="90" hiddenRows="1" hiddenColumns="1" topLeftCell="A47">
      <selection activeCell="D50" sqref="D50"/>
      <pageMargins left="0.7" right="0.7" top="0.75" bottom="0.75" header="0.3" footer="0.3"/>
      <pageSetup orientation="portrait" r:id="rId1"/>
    </customSheetView>
    <customSheetView guid="{4795D392-B56F-435A-BCD0-DB99C7E0A0B0}" scale="90" hiddenRows="1" hiddenColumns="1" topLeftCell="A50">
      <selection activeCell="D60" sqref="D60:D61"/>
      <pageMargins left="0.7" right="0.7" top="0.75" bottom="0.75" header="0.3" footer="0.3"/>
      <pageSetup orientation="portrait" r:id="rId2"/>
    </customSheetView>
    <customSheetView guid="{5B70AD1C-C6FE-473F-9E8F-C80A6A15EADB}" scale="115" hiddenRows="1" hiddenColumns="1" topLeftCell="A22">
      <selection activeCell="B30" sqref="B30"/>
      <pageMargins left="0.7" right="0.7" top="0.75" bottom="0.75" header="0.3" footer="0.3"/>
      <pageSetup orientation="portrait" r:id="rId3"/>
    </customSheetView>
    <customSheetView guid="{ECD81B88-1474-43CC-96A3-8963B05913FB}" hiddenRows="1" hiddenColumns="1" topLeftCell="A70">
      <selection activeCell="B100" sqref="B100"/>
      <pageMargins left="0.7" right="0.7" top="0.75" bottom="0.75" header="0.3" footer="0.3"/>
      <pageSetup orientation="portrait" r:id="rId4"/>
    </customSheetView>
  </customSheetViews>
  <mergeCells count="7">
    <mergeCell ref="B83:C83"/>
    <mergeCell ref="C30:E30"/>
    <mergeCell ref="A1:P1"/>
    <mergeCell ref="B21:B22"/>
    <mergeCell ref="F30:G30"/>
    <mergeCell ref="B39:B70"/>
    <mergeCell ref="E70:F70"/>
  </mergeCells>
  <conditionalFormatting sqref="A26:P78 A81 D81:P81 A82:P92 A80:P80 A79 C79:P79">
    <cfRule type="expression" dxfId="40" priority="34">
      <formula>$C$23=TRUE</formula>
    </cfRule>
  </conditionalFormatting>
  <conditionalFormatting sqref="H78:P78">
    <cfRule type="expression" dxfId="39" priority="8">
      <formula>$C$23=TRUE</formula>
    </cfRule>
  </conditionalFormatting>
  <conditionalFormatting sqref="B79">
    <cfRule type="expression" dxfId="38" priority="4">
      <formula>$C$23=TRUE</formula>
    </cfRule>
  </conditionalFormatting>
  <conditionalFormatting sqref="B79">
    <cfRule type="expression" dxfId="37" priority="3">
      <formula>$C$23=TRUE</formula>
    </cfRule>
  </conditionalFormatting>
  <conditionalFormatting sqref="C87">
    <cfRule type="expression" dxfId="36" priority="2">
      <formula>AND($C$87&lt;&gt;"תא זה יעודכן אוטומטית עם מילוי הטופס",$C$87&lt;50000)</formula>
    </cfRule>
  </conditionalFormatting>
  <conditionalFormatting sqref="D35">
    <cfRule type="expression" dxfId="35" priority="1">
      <formula>$D$35&lt;$D$34</formula>
    </cfRule>
  </conditionalFormatting>
  <dataValidations count="19">
    <dataValidation type="list" allowBlank="1" showInputMessage="1" showErrorMessage="1" sqref="E34:E35">
      <formula1>חודשים</formula1>
    </dataValidation>
    <dataValidation type="list" allowBlank="1" showInputMessage="1" showErrorMessage="1" sqref="D34:D35">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C11 H21:I22">
      <formula1>9</formula1>
      <formula2>10</formula2>
    </dataValidation>
    <dataValidation type="list" allowBlank="1" showInputMessage="1" showErrorMessage="1" sqref="C28">
      <formula1>מגזר</formula1>
    </dataValidation>
    <dataValidation type="custom" operator="greaterThan" showInputMessage="1" showErrorMessage="1" error="אנא הכנס שם תקין" sqref="D21:E22">
      <formula1>ISTEXT(D21)</formula1>
    </dataValidation>
    <dataValidation type="decimal" operator="greaterThanOrEqual" allowBlank="1" showInputMessage="1" showErrorMessage="1" sqref="D41:D69">
      <formula1>0</formula1>
    </dataValidation>
    <dataValidation type="list" allowBlank="1" showInputMessage="1" showErrorMessage="1" sqref="C17">
      <formula1>שם_ישוב</formula1>
    </dataValidation>
    <dataValidation showInputMessage="1" showErrorMessage="1" sqref="C30:E30"/>
    <dataValidation type="list" allowBlank="1" showInputMessage="1" showErrorMessage="1" sqref="C73">
      <formula1>אסקו</formula1>
    </dataValidation>
    <dataValidation type="list" allowBlank="1" showInputMessage="1" showErrorMessage="1" sqref="C77">
      <formula1>מאשר</formula1>
    </dataValidation>
    <dataValidation type="list" allowBlank="1" showInputMessage="1" showErrorMessage="1" sqref="C14">
      <formula1>ענף</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5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decimal" allowBlank="1" showInputMessage="1" showErrorMessage="1" sqref="C84 C89:C91 C82 C80">
      <formula1>0.01</formula1>
      <formula2>0.2</formula2>
    </dataValidation>
    <dataValidation type="decimal" allowBlank="1" showInputMessage="1" showErrorMessage="1" sqref="C79">
      <formula1>0.01</formula1>
      <formula2>0.35</formula2>
    </dataValidation>
  </dataValidations>
  <pageMargins left="0.7" right="0.7" top="0.75" bottom="0.75" header="0.3" footer="0.3"/>
  <pageSetup orientation="portrait" r:id="rId5"/>
  <ignoredErrors>
    <ignoredError sqref="A19 A17:A18" numberStoredAsText="1"/>
  </ignoredErrors>
  <extLst>
    <ext xmlns:x14="http://schemas.microsoft.com/office/spreadsheetml/2009/9/main" uri="{78C0D931-6437-407d-A8EE-F0AAD7539E65}">
      <x14:conditionalFormattings>
        <x14:conditionalFormatting xmlns:xm="http://schemas.microsoft.com/office/excel/2006/main">
          <x14:cfRule type="expression" priority="13" id="{8F3CCBB3-0D9E-4A2E-8CB8-842420BA4049}">
            <xm:f>$C$73&lt;&gt;' קבועים'!$H$6</xm:f>
            <x14:dxf>
              <fill>
                <patternFill patternType="lightDown">
                  <fgColor theme="0"/>
                  <bgColor theme="0" tint="-0.34998626667073579"/>
                </patternFill>
              </fill>
            </x14:dxf>
          </x14:cfRule>
          <xm:sqref>A75:P77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KU319"/>
  <sheetViews>
    <sheetView showGridLines="0" rightToLeft="1" zoomScale="80" zoomScaleNormal="80" workbookViewId="0">
      <selection activeCell="B5" sqref="B5"/>
    </sheetView>
  </sheetViews>
  <sheetFormatPr defaultColWidth="9" defaultRowHeight="16.5" outlineLevelRow="1" outlineLevelCol="1"/>
  <cols>
    <col min="1" max="1" width="8" style="246" customWidth="1"/>
    <col min="2" max="2" width="32.125" style="246" customWidth="1"/>
    <col min="3" max="9" width="26.125" style="271" customWidth="1"/>
    <col min="10" max="10" width="26.125" style="246" customWidth="1"/>
    <col min="11" max="11" width="30.375" style="246" customWidth="1"/>
    <col min="12" max="12" width="27.5" style="246" customWidth="1"/>
    <col min="13" max="13" width="22.875" style="246" customWidth="1"/>
    <col min="14" max="14" width="33.75" style="246" hidden="1" customWidth="1" outlineLevel="1"/>
    <col min="15" max="18" width="33.75" style="271" hidden="1" customWidth="1" outlineLevel="1"/>
    <col min="19" max="19" width="29.5" style="271" customWidth="1" collapsed="1"/>
    <col min="20" max="20" width="18.125" style="271" customWidth="1"/>
    <col min="21" max="26" width="29.375" style="271" customWidth="1"/>
    <col min="27" max="27" width="10.5" style="271" customWidth="1"/>
    <col min="28" max="28" width="29.875" style="271" customWidth="1"/>
    <col min="29" max="29" width="14.5" style="271" customWidth="1"/>
    <col min="30" max="30" width="28.25" style="271" customWidth="1"/>
    <col min="31" max="31" width="20.375" style="271" customWidth="1"/>
    <col min="32" max="32" width="29.375" style="271" customWidth="1"/>
    <col min="33" max="33" width="20.75" style="271" customWidth="1"/>
    <col min="34" max="34" width="16.5" style="271" customWidth="1"/>
    <col min="35" max="35" width="15.5" style="271" customWidth="1"/>
    <col min="36" max="36" width="18.75" style="271" customWidth="1"/>
    <col min="37" max="37" width="20.875" style="271" customWidth="1"/>
    <col min="38" max="38" width="27.125" style="271" customWidth="1"/>
    <col min="39" max="39" width="27" style="271" customWidth="1"/>
    <col min="40" max="40" width="18.25" style="271" customWidth="1"/>
    <col min="41" max="41" width="23.375" style="271" customWidth="1"/>
    <col min="42" max="42" width="20.25" style="271" customWidth="1"/>
    <col min="43" max="43" width="20.125" style="271" customWidth="1"/>
    <col min="44" max="44" width="16.375" style="271" customWidth="1"/>
    <col min="45" max="45" width="24.875" style="271" customWidth="1"/>
    <col min="46" max="46" width="14.375" style="271" customWidth="1"/>
    <col min="47" max="47" width="28.75" style="271" customWidth="1"/>
    <col min="48" max="48" width="19.125" style="271" customWidth="1"/>
    <col min="49" max="49" width="20.875" style="271" customWidth="1"/>
    <col min="50" max="50" width="22.375" style="271" customWidth="1"/>
    <col min="51" max="51" width="25.875" style="271" customWidth="1"/>
    <col min="52" max="52" width="21.875" style="271" customWidth="1"/>
    <col min="53" max="53" width="25.125" style="271" customWidth="1"/>
    <col min="54" max="54" width="22" style="271" bestFit="1" customWidth="1"/>
    <col min="55" max="55" width="11.75" style="271" customWidth="1"/>
    <col min="56" max="56" width="27.375" style="271" customWidth="1"/>
    <col min="57" max="57" width="22.375" style="271" customWidth="1"/>
    <col min="58" max="58" width="26.25" style="271" customWidth="1"/>
    <col min="59" max="59" width="20.875" style="271" customWidth="1"/>
    <col min="60" max="61" width="26.375" style="271" customWidth="1"/>
    <col min="62" max="62" width="15.375" style="271" customWidth="1"/>
    <col min="63" max="63" width="11.25" style="271" customWidth="1"/>
    <col min="64" max="64" width="13.25" style="271" customWidth="1"/>
    <col min="65" max="65" width="11" style="271" customWidth="1"/>
    <col min="66" max="66" width="22" style="272" bestFit="1" customWidth="1"/>
    <col min="67" max="67" width="13.75" style="271" customWidth="1"/>
    <col min="68" max="68" width="26.375" style="271" customWidth="1"/>
    <col min="69" max="69" width="14.875" style="271" customWidth="1"/>
    <col min="70" max="70" width="13.75" style="271" customWidth="1"/>
    <col min="71" max="71" width="14.375" style="271" customWidth="1"/>
    <col min="72" max="72" width="17.75" style="271" customWidth="1"/>
    <col min="73" max="73" width="20.875" style="271" customWidth="1"/>
    <col min="74" max="74" width="12.125" style="271" customWidth="1"/>
    <col min="75" max="75" width="14.375" style="271" customWidth="1"/>
    <col min="76" max="76" width="20.375" style="271" customWidth="1"/>
    <col min="77" max="77" width="15.125" style="271" customWidth="1"/>
    <col min="78" max="78" width="22" style="271" bestFit="1" customWidth="1"/>
    <col min="79" max="79" width="13.375" style="271" customWidth="1"/>
    <col min="80" max="80" width="20" style="271" customWidth="1"/>
    <col min="81" max="81" width="12.25" style="271" customWidth="1"/>
    <col min="82" max="82" width="15.5" style="271" customWidth="1"/>
    <col min="83" max="83" width="26" style="271" customWidth="1"/>
    <col min="84" max="84" width="14.5" style="271" customWidth="1"/>
    <col min="85" max="85" width="20.875" style="271" customWidth="1"/>
    <col min="86" max="86" width="11.5" style="271" customWidth="1"/>
    <col min="87" max="87" width="20.125" style="271" bestFit="1" customWidth="1"/>
    <col min="88" max="88" width="9" style="271"/>
    <col min="89" max="89" width="11.75" style="271" bestFit="1" customWidth="1"/>
    <col min="90" max="90" width="22" style="271" bestFit="1" customWidth="1"/>
    <col min="91" max="93" width="9" style="271"/>
    <col min="94" max="94" width="13.375" style="271" customWidth="1"/>
    <col min="95" max="95" width="13.125" style="271" customWidth="1"/>
    <col min="96" max="96" width="10.375" style="271" customWidth="1"/>
    <col min="97" max="97" width="20.875" style="271" customWidth="1"/>
    <col min="98" max="98" width="9" style="271" customWidth="1"/>
    <col min="99" max="99" width="20.125" style="271" bestFit="1" customWidth="1"/>
    <col min="100" max="100" width="9" style="271"/>
    <col min="101" max="101" width="11.75" style="271" bestFit="1" customWidth="1"/>
    <col min="102" max="102" width="22" style="271" bestFit="1" customWidth="1"/>
    <col min="103" max="105" width="9" style="271"/>
    <col min="106" max="106" width="13.375" style="271" customWidth="1"/>
    <col min="107" max="107" width="13.125" style="271" customWidth="1"/>
    <col min="108" max="108" width="10.375" style="271" customWidth="1"/>
    <col min="109" max="109" width="20.875" style="271" customWidth="1"/>
    <col min="110" max="110" width="9" style="271" customWidth="1"/>
    <col min="111" max="111" width="20.125" style="271" bestFit="1" customWidth="1"/>
    <col min="112" max="112" width="9" style="271"/>
    <col min="113" max="113" width="11.75" style="271" bestFit="1" customWidth="1"/>
    <col min="114" max="114" width="22" style="271" bestFit="1" customWidth="1"/>
    <col min="115" max="117" width="9" style="271"/>
    <col min="118" max="118" width="13.375" style="271" customWidth="1"/>
    <col min="119" max="119" width="20.125" style="271" customWidth="1"/>
    <col min="120" max="120" width="10.375" style="271" customWidth="1"/>
    <col min="121" max="121" width="20.875" style="271" customWidth="1"/>
    <col min="122" max="122" width="9" style="271" customWidth="1"/>
    <col min="123" max="16384" width="9" style="271"/>
  </cols>
  <sheetData>
    <row r="1" spans="1:307" s="246" customFormat="1" ht="86.45" customHeight="1">
      <c r="A1" s="745" t="s">
        <v>2401</v>
      </c>
      <c r="B1" s="746"/>
      <c r="C1" s="746"/>
      <c r="D1" s="746"/>
      <c r="E1" s="746"/>
      <c r="F1" s="746"/>
      <c r="G1" s="746"/>
      <c r="H1" s="746"/>
      <c r="I1" s="746"/>
      <c r="J1" s="746"/>
      <c r="K1" s="549"/>
      <c r="L1" s="549"/>
      <c r="M1" s="549"/>
      <c r="N1" s="549"/>
      <c r="O1" s="549"/>
      <c r="P1" s="549"/>
      <c r="Q1" s="581"/>
      <c r="R1" s="581"/>
      <c r="S1" s="582"/>
    </row>
    <row r="2" spans="1:307" s="246" customFormat="1" ht="43.5" customHeight="1">
      <c r="A2" s="485"/>
      <c r="B2" s="345" t="s">
        <v>2329</v>
      </c>
      <c r="C2" s="487"/>
      <c r="D2" s="253"/>
      <c r="E2" s="253"/>
      <c r="F2" s="253"/>
      <c r="G2" s="253"/>
      <c r="H2" s="253"/>
      <c r="I2" s="253"/>
      <c r="J2" s="253"/>
      <c r="K2" s="253"/>
      <c r="L2" s="253"/>
      <c r="M2" s="253"/>
      <c r="N2" s="253"/>
      <c r="O2" s="253"/>
      <c r="P2" s="253"/>
      <c r="Q2" s="253"/>
      <c r="R2" s="253"/>
      <c r="S2" s="486"/>
    </row>
    <row r="3" spans="1:307" s="246" customFormat="1" ht="18.75" customHeight="1">
      <c r="A3" s="485"/>
      <c r="B3" s="359" t="s">
        <v>133</v>
      </c>
      <c r="C3" s="487"/>
      <c r="D3" s="253"/>
      <c r="E3" s="253"/>
      <c r="F3" s="253"/>
      <c r="G3" s="253"/>
      <c r="H3" s="253"/>
      <c r="I3" s="253"/>
      <c r="J3" s="253"/>
      <c r="K3" s="253"/>
      <c r="L3" s="253"/>
      <c r="M3" s="253"/>
      <c r="N3" s="253"/>
      <c r="O3" s="253"/>
      <c r="P3" s="253"/>
      <c r="Q3" s="253"/>
      <c r="R3" s="253"/>
      <c r="S3" s="486"/>
    </row>
    <row r="4" spans="1:307" s="246" customFormat="1" ht="18.75" customHeight="1">
      <c r="A4" s="485"/>
      <c r="B4" s="359" t="s">
        <v>2407</v>
      </c>
      <c r="C4" s="487"/>
      <c r="D4" s="253"/>
      <c r="E4" s="253"/>
      <c r="F4" s="253"/>
      <c r="G4" s="253"/>
      <c r="H4" s="253"/>
      <c r="I4" s="253"/>
      <c r="J4" s="253"/>
      <c r="K4" s="253"/>
      <c r="L4" s="253"/>
      <c r="M4" s="253"/>
      <c r="N4" s="253"/>
      <c r="O4" s="253"/>
      <c r="P4" s="253"/>
      <c r="Q4" s="253"/>
      <c r="R4" s="253"/>
      <c r="S4" s="486"/>
    </row>
    <row r="5" spans="1:307" s="246" customFormat="1" ht="18.75" customHeight="1">
      <c r="A5" s="485"/>
      <c r="B5" s="710" t="s">
        <v>2408</v>
      </c>
      <c r="C5" s="487"/>
      <c r="D5" s="253"/>
      <c r="E5" s="253"/>
      <c r="F5" s="253"/>
      <c r="G5" s="253"/>
      <c r="H5" s="253"/>
      <c r="I5" s="253"/>
      <c r="J5" s="253"/>
      <c r="K5" s="253"/>
      <c r="L5" s="253"/>
      <c r="M5" s="253"/>
      <c r="N5" s="253"/>
      <c r="O5" s="253"/>
      <c r="P5" s="253"/>
      <c r="Q5" s="253"/>
      <c r="R5" s="253"/>
      <c r="S5" s="486"/>
    </row>
    <row r="6" spans="1:307" s="246" customFormat="1" ht="18.75" customHeight="1">
      <c r="A6" s="485"/>
      <c r="B6" s="253" t="s">
        <v>197</v>
      </c>
      <c r="C6" s="487"/>
      <c r="D6" s="253"/>
      <c r="E6" s="253"/>
      <c r="F6" s="253"/>
      <c r="G6" s="253"/>
      <c r="H6" s="253"/>
      <c r="I6" s="253"/>
      <c r="J6" s="253"/>
      <c r="K6" s="253"/>
      <c r="L6" s="253"/>
      <c r="M6" s="253"/>
      <c r="N6" s="253"/>
      <c r="O6" s="253"/>
      <c r="P6" s="253"/>
      <c r="Q6" s="253"/>
      <c r="R6" s="253"/>
      <c r="S6" s="486"/>
    </row>
    <row r="7" spans="1:307" s="246" customFormat="1">
      <c r="A7" s="488"/>
      <c r="B7" s="356" t="s">
        <v>24</v>
      </c>
      <c r="C7" s="253"/>
      <c r="D7" s="253"/>
      <c r="E7" s="253"/>
      <c r="F7" s="253"/>
      <c r="G7" s="253"/>
      <c r="H7" s="253"/>
      <c r="I7" s="253"/>
      <c r="J7" s="253"/>
      <c r="K7" s="253"/>
      <c r="L7" s="253"/>
      <c r="M7" s="253"/>
      <c r="N7" s="253"/>
      <c r="O7" s="253"/>
      <c r="P7" s="253"/>
      <c r="Q7" s="253"/>
      <c r="R7" s="253"/>
      <c r="S7" s="486"/>
      <c r="BO7" s="357"/>
      <c r="BU7" s="357"/>
      <c r="BV7" s="357"/>
      <c r="BW7" s="357"/>
      <c r="BX7" s="357"/>
      <c r="BY7" s="357"/>
      <c r="BZ7" s="357"/>
      <c r="CA7" s="357"/>
      <c r="CG7" s="357"/>
      <c r="CH7" s="357"/>
      <c r="CI7" s="357"/>
      <c r="CJ7" s="357"/>
      <c r="CK7" s="357"/>
      <c r="CL7" s="357"/>
      <c r="CM7" s="357"/>
      <c r="CS7" s="357"/>
      <c r="CT7" s="357"/>
      <c r="CU7" s="357"/>
      <c r="CV7" s="357"/>
      <c r="CW7" s="357"/>
      <c r="CX7" s="357"/>
      <c r="CY7" s="357"/>
      <c r="DE7" s="357"/>
      <c r="DF7" s="357"/>
      <c r="DG7" s="357"/>
      <c r="DH7" s="357"/>
      <c r="DI7" s="357"/>
      <c r="DJ7" s="357"/>
      <c r="DP7" s="357"/>
      <c r="DQ7" s="357"/>
      <c r="DR7" s="357"/>
      <c r="DS7" s="357"/>
      <c r="DT7" s="357"/>
      <c r="DU7" s="357"/>
      <c r="DV7" s="357"/>
      <c r="DW7" s="357"/>
      <c r="DX7" s="357"/>
      <c r="DY7" s="357"/>
      <c r="DZ7" s="357"/>
      <c r="EA7" s="357"/>
      <c r="EB7" s="357"/>
      <c r="EC7" s="357"/>
      <c r="ED7" s="357"/>
      <c r="EE7" s="357"/>
      <c r="EF7" s="357"/>
      <c r="EG7" s="357"/>
      <c r="EH7" s="357"/>
      <c r="EI7" s="357"/>
      <c r="EJ7" s="357"/>
      <c r="EK7" s="357"/>
      <c r="EL7" s="357"/>
      <c r="EM7" s="357"/>
      <c r="EN7" s="357"/>
      <c r="EO7" s="357"/>
      <c r="EP7" s="357"/>
      <c r="EQ7" s="357"/>
      <c r="ER7" s="357"/>
      <c r="ES7" s="357"/>
      <c r="ET7" s="357"/>
      <c r="EU7" s="357"/>
      <c r="EV7" s="357"/>
      <c r="EW7" s="357"/>
      <c r="EX7" s="357"/>
      <c r="EY7" s="357"/>
      <c r="EZ7" s="357"/>
      <c r="FA7" s="357"/>
      <c r="FB7" s="357"/>
      <c r="FC7" s="357"/>
      <c r="FD7" s="357"/>
      <c r="FE7" s="357"/>
      <c r="FF7" s="357"/>
      <c r="FG7" s="357"/>
      <c r="FH7" s="357"/>
      <c r="FI7" s="357"/>
      <c r="FJ7" s="357"/>
      <c r="FK7" s="357"/>
      <c r="FL7" s="357"/>
      <c r="FM7" s="357"/>
      <c r="FN7" s="357"/>
      <c r="FO7" s="357"/>
      <c r="FP7" s="357"/>
      <c r="FQ7" s="357"/>
      <c r="FR7" s="357"/>
      <c r="FS7" s="357"/>
      <c r="FT7" s="357"/>
      <c r="FU7" s="357"/>
      <c r="FV7" s="357"/>
      <c r="FW7" s="357"/>
      <c r="FX7" s="357"/>
      <c r="FY7" s="357"/>
      <c r="FZ7" s="357"/>
      <c r="GA7" s="357"/>
      <c r="GB7" s="357"/>
      <c r="GC7" s="357"/>
      <c r="GD7" s="357"/>
      <c r="GE7" s="357"/>
      <c r="GF7" s="357"/>
      <c r="GG7" s="357"/>
      <c r="GH7" s="357"/>
      <c r="GI7" s="357"/>
      <c r="GJ7" s="357"/>
      <c r="GK7" s="357"/>
      <c r="GL7" s="357"/>
      <c r="GM7" s="357"/>
      <c r="GN7" s="357"/>
      <c r="GO7" s="357"/>
      <c r="GP7" s="357"/>
      <c r="GQ7" s="357"/>
      <c r="GR7" s="357"/>
      <c r="GS7" s="357"/>
      <c r="GT7" s="357"/>
      <c r="GU7" s="357"/>
      <c r="GV7" s="357"/>
      <c r="GW7" s="357"/>
      <c r="GX7" s="357"/>
      <c r="GY7" s="357"/>
      <c r="GZ7" s="357"/>
      <c r="HA7" s="357"/>
      <c r="HB7" s="357"/>
      <c r="HC7" s="357"/>
      <c r="HD7" s="357"/>
      <c r="HE7" s="357"/>
      <c r="HF7" s="357"/>
      <c r="HG7" s="357"/>
      <c r="HH7" s="357"/>
      <c r="HI7" s="357"/>
      <c r="HJ7" s="357"/>
      <c r="HK7" s="357"/>
      <c r="HL7" s="357"/>
      <c r="HM7" s="357"/>
      <c r="HN7" s="357"/>
      <c r="HO7" s="357"/>
      <c r="HP7" s="357"/>
      <c r="HQ7" s="357"/>
      <c r="HR7" s="357"/>
      <c r="HS7" s="357"/>
      <c r="HT7" s="357"/>
      <c r="HU7" s="357"/>
      <c r="HV7" s="357"/>
      <c r="HW7" s="357"/>
      <c r="HX7" s="357"/>
      <c r="HY7" s="357"/>
      <c r="HZ7" s="357"/>
      <c r="IA7" s="357"/>
      <c r="IB7" s="357"/>
      <c r="IC7" s="357"/>
      <c r="ID7" s="357"/>
      <c r="IE7" s="357"/>
      <c r="IF7" s="357"/>
      <c r="IG7" s="357"/>
      <c r="IH7" s="357"/>
      <c r="II7" s="357"/>
      <c r="IJ7" s="357"/>
      <c r="IK7" s="357"/>
      <c r="IL7" s="357"/>
      <c r="IM7" s="357"/>
      <c r="IN7" s="357"/>
      <c r="IO7" s="357"/>
      <c r="IP7" s="357"/>
      <c r="IQ7" s="357"/>
      <c r="IR7" s="357"/>
      <c r="IS7" s="357"/>
      <c r="IT7" s="357"/>
      <c r="IU7" s="357"/>
      <c r="IV7" s="357"/>
      <c r="IW7" s="357"/>
      <c r="IX7" s="357"/>
      <c r="IY7" s="357"/>
      <c r="IZ7" s="357"/>
      <c r="JA7" s="357"/>
      <c r="JB7" s="357"/>
      <c r="JC7" s="357"/>
      <c r="JD7" s="357"/>
      <c r="JE7" s="357"/>
      <c r="JF7" s="357"/>
      <c r="JG7" s="357"/>
      <c r="JH7" s="357"/>
      <c r="JI7" s="357"/>
      <c r="JJ7" s="357"/>
      <c r="JK7" s="357"/>
      <c r="JL7" s="357"/>
      <c r="JM7" s="357"/>
      <c r="JN7" s="357"/>
      <c r="JO7" s="357"/>
      <c r="JP7" s="357"/>
      <c r="JQ7" s="357"/>
      <c r="JR7" s="357"/>
      <c r="JS7" s="357"/>
      <c r="JT7" s="357"/>
      <c r="JU7" s="357"/>
      <c r="JV7" s="357"/>
      <c r="JW7" s="357"/>
      <c r="JX7" s="357"/>
      <c r="JY7" s="357"/>
      <c r="JZ7" s="357"/>
      <c r="KA7" s="357"/>
      <c r="KB7" s="357"/>
      <c r="KC7" s="357"/>
      <c r="KD7" s="357"/>
      <c r="KE7" s="357"/>
      <c r="KF7" s="357"/>
      <c r="KG7" s="357"/>
      <c r="KH7" s="357"/>
      <c r="KI7" s="357"/>
      <c r="KJ7" s="357"/>
      <c r="KK7" s="357"/>
      <c r="KL7" s="357"/>
      <c r="KM7" s="357"/>
      <c r="KN7" s="357"/>
      <c r="KO7" s="357"/>
    </row>
    <row r="8" spans="1:307">
      <c r="A8" s="488"/>
      <c r="B8" s="358" t="s">
        <v>25</v>
      </c>
      <c r="C8" s="253"/>
      <c r="D8" s="489"/>
      <c r="E8" s="253"/>
      <c r="F8" s="253"/>
      <c r="G8" s="253"/>
      <c r="H8" s="253"/>
      <c r="I8" s="253"/>
      <c r="J8" s="253"/>
      <c r="K8" s="253"/>
      <c r="L8" s="253"/>
      <c r="M8" s="253"/>
      <c r="N8" s="253"/>
      <c r="O8" s="253"/>
      <c r="P8" s="253"/>
      <c r="Q8" s="253"/>
      <c r="R8" s="253"/>
      <c r="S8" s="48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357"/>
      <c r="BP8" s="246"/>
      <c r="BQ8" s="246"/>
      <c r="BR8" s="246"/>
      <c r="BS8" s="246"/>
      <c r="BT8" s="246"/>
      <c r="BU8" s="357"/>
      <c r="BV8" s="357"/>
      <c r="BW8" s="357"/>
      <c r="BX8" s="357"/>
      <c r="BY8" s="357"/>
      <c r="BZ8" s="357"/>
      <c r="CA8" s="357"/>
      <c r="CB8" s="246"/>
      <c r="CC8" s="246"/>
      <c r="CD8" s="246"/>
      <c r="CE8" s="246"/>
      <c r="CF8" s="246"/>
      <c r="CG8" s="357"/>
      <c r="CH8" s="357"/>
      <c r="CI8" s="357"/>
      <c r="CJ8" s="357"/>
      <c r="CK8" s="357"/>
      <c r="CL8" s="357"/>
      <c r="CM8" s="357"/>
      <c r="CN8" s="246"/>
      <c r="CO8" s="246"/>
      <c r="CP8" s="246"/>
      <c r="CQ8" s="246"/>
      <c r="CR8" s="246"/>
      <c r="CS8" s="357"/>
      <c r="CT8" s="357"/>
      <c r="CU8" s="357"/>
      <c r="CV8" s="357"/>
      <c r="CW8" s="357"/>
      <c r="CX8" s="357"/>
      <c r="CY8" s="357"/>
      <c r="CZ8" s="246"/>
      <c r="DA8" s="246"/>
      <c r="DB8" s="246"/>
      <c r="DC8" s="246"/>
      <c r="DD8" s="246"/>
      <c r="DE8" s="357"/>
      <c r="DF8" s="357"/>
      <c r="DG8" s="357"/>
      <c r="DH8" s="357"/>
      <c r="DI8" s="357"/>
      <c r="DJ8" s="357"/>
      <c r="DK8" s="246"/>
      <c r="DL8" s="246"/>
      <c r="DM8" s="246"/>
      <c r="DN8" s="246"/>
      <c r="DO8" s="246"/>
      <c r="DP8" s="357"/>
      <c r="DQ8" s="357"/>
      <c r="DR8" s="357"/>
      <c r="DS8" s="357"/>
      <c r="DT8" s="357"/>
      <c r="DU8" s="357"/>
      <c r="DV8" s="357"/>
      <c r="DW8" s="357"/>
      <c r="DX8" s="357"/>
      <c r="DY8" s="357"/>
      <c r="DZ8" s="357"/>
      <c r="EA8" s="357"/>
      <c r="EB8" s="357"/>
      <c r="EC8" s="357"/>
      <c r="ED8" s="357"/>
      <c r="EE8" s="357"/>
      <c r="EF8" s="357"/>
      <c r="EG8" s="357"/>
      <c r="EH8" s="357"/>
      <c r="EI8" s="357"/>
      <c r="EJ8" s="357"/>
      <c r="EK8" s="357"/>
      <c r="EL8" s="357"/>
      <c r="EM8" s="357"/>
      <c r="EN8" s="357"/>
      <c r="EO8" s="357"/>
      <c r="EP8" s="357"/>
      <c r="EQ8" s="357"/>
      <c r="ER8" s="357"/>
      <c r="ES8" s="357"/>
      <c r="ET8" s="357"/>
      <c r="EU8" s="357"/>
      <c r="EV8" s="357"/>
      <c r="EW8" s="357"/>
      <c r="EX8" s="357"/>
      <c r="EY8" s="357"/>
      <c r="EZ8" s="357"/>
      <c r="FA8" s="357"/>
      <c r="FB8" s="357"/>
      <c r="FC8" s="357"/>
      <c r="FD8" s="357"/>
      <c r="FE8" s="357"/>
      <c r="FF8" s="357"/>
      <c r="FG8" s="357"/>
      <c r="FH8" s="357"/>
      <c r="FI8" s="357"/>
      <c r="FJ8" s="357"/>
      <c r="FK8" s="357"/>
      <c r="FL8" s="357"/>
      <c r="FM8" s="357"/>
      <c r="FN8" s="357"/>
      <c r="FO8" s="357"/>
      <c r="FP8" s="357"/>
      <c r="FQ8" s="357"/>
      <c r="FR8" s="357"/>
      <c r="FS8" s="357"/>
      <c r="FT8" s="357"/>
      <c r="FU8" s="357"/>
      <c r="FV8" s="357"/>
      <c r="FW8" s="357"/>
      <c r="FX8" s="357"/>
      <c r="FY8" s="357"/>
      <c r="FZ8" s="357"/>
      <c r="GA8" s="357"/>
      <c r="GB8" s="357"/>
      <c r="GC8" s="357"/>
      <c r="GD8" s="357"/>
      <c r="GE8" s="357"/>
      <c r="GF8" s="357"/>
      <c r="GG8" s="357"/>
      <c r="GH8" s="357"/>
      <c r="GI8" s="357"/>
      <c r="GJ8" s="357"/>
      <c r="GK8" s="357"/>
      <c r="GL8" s="357"/>
      <c r="GM8" s="357"/>
      <c r="GN8" s="357"/>
      <c r="GO8" s="357"/>
      <c r="GP8" s="357"/>
      <c r="GQ8" s="357"/>
      <c r="GR8" s="357"/>
      <c r="GS8" s="357"/>
      <c r="GT8" s="357"/>
      <c r="GU8" s="357"/>
      <c r="GV8" s="357"/>
      <c r="GW8" s="357"/>
      <c r="GX8" s="357"/>
      <c r="GY8" s="357"/>
      <c r="GZ8" s="357"/>
      <c r="HA8" s="357"/>
      <c r="HB8" s="357"/>
      <c r="HC8" s="357"/>
      <c r="HD8" s="357"/>
      <c r="HE8" s="357"/>
      <c r="HF8" s="357"/>
      <c r="HG8" s="357"/>
      <c r="HH8" s="357"/>
      <c r="HI8" s="357"/>
      <c r="HJ8" s="357"/>
      <c r="HK8" s="357"/>
      <c r="HL8" s="357"/>
      <c r="HM8" s="357"/>
      <c r="HN8" s="357"/>
      <c r="HO8" s="357"/>
      <c r="HP8" s="357"/>
      <c r="HQ8" s="357"/>
      <c r="HR8" s="357"/>
      <c r="HS8" s="357"/>
      <c r="HT8" s="357"/>
      <c r="HU8" s="357"/>
      <c r="HV8" s="357"/>
      <c r="HW8" s="357"/>
      <c r="HX8" s="357"/>
      <c r="HY8" s="357"/>
      <c r="HZ8" s="357"/>
      <c r="IA8" s="357"/>
      <c r="IB8" s="357"/>
      <c r="IC8" s="357"/>
      <c r="ID8" s="357"/>
      <c r="IE8" s="357"/>
      <c r="IF8" s="357"/>
      <c r="IG8" s="357"/>
      <c r="IH8" s="357"/>
      <c r="II8" s="357"/>
      <c r="IJ8" s="357"/>
      <c r="IK8" s="357"/>
      <c r="IL8" s="357"/>
      <c r="IM8" s="357"/>
      <c r="IN8" s="357"/>
      <c r="IO8" s="357"/>
      <c r="IP8" s="357"/>
      <c r="IQ8" s="357"/>
      <c r="IR8" s="357"/>
      <c r="IS8" s="357"/>
      <c r="IT8" s="357"/>
      <c r="IU8" s="357"/>
      <c r="IV8" s="357"/>
      <c r="IW8" s="357"/>
      <c r="IX8" s="357"/>
      <c r="IY8" s="357"/>
      <c r="IZ8" s="357"/>
      <c r="JA8" s="357"/>
      <c r="JB8" s="357"/>
      <c r="JC8" s="357"/>
      <c r="JD8" s="357"/>
      <c r="JE8" s="357"/>
      <c r="JF8" s="357"/>
      <c r="JG8" s="357"/>
      <c r="JH8" s="357"/>
      <c r="JI8" s="357"/>
      <c r="JJ8" s="357"/>
      <c r="JK8" s="357"/>
      <c r="JL8" s="357"/>
      <c r="JM8" s="357"/>
      <c r="JN8" s="357"/>
      <c r="JO8" s="357"/>
      <c r="JP8" s="357"/>
      <c r="JQ8" s="357"/>
      <c r="JR8" s="357"/>
      <c r="JS8" s="357"/>
      <c r="JT8" s="357"/>
      <c r="JU8" s="357"/>
      <c r="JV8" s="357"/>
      <c r="JW8" s="357"/>
      <c r="JX8" s="357"/>
      <c r="JY8" s="357"/>
      <c r="JZ8" s="357"/>
      <c r="KA8" s="357"/>
      <c r="KB8" s="357"/>
      <c r="KC8" s="357"/>
      <c r="KD8" s="357"/>
      <c r="KE8" s="357"/>
      <c r="KF8" s="357"/>
      <c r="KG8" s="357"/>
      <c r="KH8" s="357"/>
      <c r="KI8" s="357"/>
      <c r="KJ8" s="357"/>
      <c r="KK8" s="357"/>
      <c r="KL8" s="357"/>
      <c r="KM8" s="357"/>
      <c r="KN8" s="357"/>
      <c r="KO8" s="357"/>
    </row>
    <row r="9" spans="1:307">
      <c r="A9" s="485"/>
      <c r="B9" s="253"/>
      <c r="C9" s="253"/>
      <c r="D9" s="253"/>
      <c r="E9" s="253"/>
      <c r="F9" s="253"/>
      <c r="G9" s="253"/>
      <c r="H9" s="253"/>
      <c r="I9" s="253"/>
      <c r="J9" s="253"/>
      <c r="K9" s="253"/>
      <c r="L9" s="253"/>
      <c r="M9" s="253"/>
      <c r="N9" s="253"/>
      <c r="O9" s="253"/>
      <c r="P9" s="253"/>
      <c r="Q9" s="253"/>
      <c r="R9" s="253"/>
      <c r="S9" s="48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c r="HF9" s="246"/>
      <c r="HG9" s="246"/>
      <c r="HH9" s="246"/>
      <c r="HI9" s="246"/>
      <c r="HJ9" s="246"/>
      <c r="HK9" s="246"/>
      <c r="HL9" s="246"/>
      <c r="HM9" s="246"/>
      <c r="HN9" s="246"/>
      <c r="HO9" s="246"/>
      <c r="HP9" s="246"/>
      <c r="HQ9" s="246"/>
      <c r="HR9" s="246"/>
      <c r="HS9" s="246"/>
      <c r="HT9" s="246"/>
      <c r="HU9" s="246"/>
      <c r="HV9" s="246"/>
      <c r="HW9" s="246"/>
      <c r="HX9" s="246"/>
      <c r="HY9" s="246"/>
      <c r="HZ9" s="246"/>
      <c r="IA9" s="246"/>
      <c r="IB9" s="246"/>
      <c r="IC9" s="246"/>
      <c r="ID9" s="246"/>
      <c r="IE9" s="246"/>
      <c r="IF9" s="246"/>
      <c r="IG9" s="246"/>
      <c r="IH9" s="246"/>
      <c r="II9" s="246"/>
      <c r="IJ9" s="246"/>
      <c r="IK9" s="246"/>
      <c r="IL9" s="246"/>
      <c r="IM9" s="246"/>
      <c r="IN9" s="246"/>
      <c r="IO9" s="246"/>
      <c r="IP9" s="246"/>
      <c r="IQ9" s="246"/>
      <c r="IR9" s="246"/>
      <c r="IS9" s="246"/>
      <c r="IT9" s="246"/>
      <c r="IU9" s="246"/>
      <c r="IV9" s="246"/>
      <c r="IW9" s="246"/>
      <c r="IX9" s="246"/>
      <c r="IY9" s="246"/>
      <c r="IZ9" s="246"/>
      <c r="JA9" s="246"/>
      <c r="JB9" s="246"/>
      <c r="JC9" s="246"/>
      <c r="JD9" s="246"/>
      <c r="JE9" s="246"/>
      <c r="JF9" s="246"/>
      <c r="JG9" s="246"/>
      <c r="JH9" s="246"/>
      <c r="JI9" s="246"/>
      <c r="JJ9" s="246"/>
      <c r="JK9" s="246"/>
      <c r="JL9" s="246"/>
      <c r="JM9" s="246"/>
      <c r="JN9" s="246"/>
      <c r="JO9" s="246"/>
      <c r="JP9" s="246"/>
      <c r="JQ9" s="246"/>
      <c r="JR9" s="246"/>
      <c r="JS9" s="246"/>
      <c r="JT9" s="246"/>
      <c r="JU9" s="246"/>
      <c r="JV9" s="246"/>
      <c r="JW9" s="246"/>
      <c r="JX9" s="246"/>
      <c r="JY9" s="246"/>
      <c r="JZ9" s="246"/>
      <c r="KA9" s="246"/>
      <c r="KB9" s="246"/>
      <c r="KC9" s="246"/>
      <c r="KD9" s="246"/>
      <c r="KE9" s="246"/>
      <c r="KF9" s="246"/>
      <c r="KG9" s="246"/>
      <c r="KH9" s="246"/>
      <c r="KI9" s="246"/>
      <c r="KJ9" s="246"/>
      <c r="KK9" s="246"/>
      <c r="KL9" s="246"/>
      <c r="KM9" s="246"/>
      <c r="KN9" s="246"/>
      <c r="KO9" s="246"/>
      <c r="KP9" s="246"/>
    </row>
    <row r="10" spans="1:307" s="253" customFormat="1" ht="25.5">
      <c r="A10" s="287"/>
      <c r="B10" s="481" t="s">
        <v>2406</v>
      </c>
      <c r="C10" s="251"/>
      <c r="D10" s="251"/>
      <c r="E10" s="251"/>
      <c r="F10" s="251"/>
      <c r="G10" s="251"/>
      <c r="H10" s="251"/>
      <c r="I10" s="251"/>
      <c r="J10" s="251"/>
      <c r="K10" s="251"/>
      <c r="L10" s="251"/>
      <c r="M10" s="251"/>
      <c r="N10" s="251"/>
      <c r="O10" s="251"/>
      <c r="P10" s="251"/>
      <c r="Q10" s="251"/>
      <c r="R10" s="251"/>
      <c r="S10" s="288"/>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c r="HV10" s="251"/>
      <c r="HW10" s="251"/>
      <c r="HX10" s="251"/>
      <c r="HY10" s="251"/>
      <c r="HZ10" s="251"/>
      <c r="IA10" s="251"/>
      <c r="IB10" s="251"/>
      <c r="IC10" s="251"/>
      <c r="ID10" s="251"/>
      <c r="IE10" s="251"/>
      <c r="IF10" s="251"/>
      <c r="IG10" s="251"/>
      <c r="IH10" s="251"/>
      <c r="II10" s="251"/>
      <c r="IJ10" s="251"/>
      <c r="IK10" s="251"/>
      <c r="IL10" s="251"/>
      <c r="IM10" s="251"/>
      <c r="IN10" s="251"/>
      <c r="IO10" s="251"/>
      <c r="IP10" s="251"/>
      <c r="IQ10" s="251"/>
      <c r="IR10" s="251"/>
      <c r="IS10" s="251"/>
      <c r="IT10" s="251"/>
      <c r="IU10" s="251"/>
      <c r="IV10" s="251"/>
      <c r="IW10" s="251"/>
      <c r="IX10" s="251"/>
      <c r="IY10" s="251"/>
      <c r="IZ10" s="251"/>
      <c r="JA10" s="251"/>
      <c r="JB10" s="251"/>
      <c r="JC10" s="251"/>
      <c r="JD10" s="251"/>
      <c r="JE10" s="251"/>
      <c r="JF10" s="251"/>
      <c r="JG10" s="251"/>
      <c r="JH10" s="251"/>
      <c r="JI10" s="251"/>
      <c r="JJ10" s="251"/>
      <c r="JK10" s="251"/>
      <c r="JL10" s="251"/>
      <c r="JM10" s="251"/>
      <c r="JN10" s="251"/>
      <c r="JO10" s="251"/>
      <c r="JP10" s="251"/>
      <c r="JQ10" s="251"/>
      <c r="JR10" s="251"/>
      <c r="JS10" s="251"/>
      <c r="JT10" s="251"/>
      <c r="JU10" s="251"/>
      <c r="JV10" s="251"/>
      <c r="JW10" s="251"/>
      <c r="JX10" s="251"/>
      <c r="JY10" s="251"/>
      <c r="JZ10" s="251"/>
      <c r="KA10" s="251"/>
      <c r="KB10" s="251"/>
      <c r="KC10" s="251"/>
      <c r="KD10" s="251"/>
      <c r="KE10" s="251"/>
      <c r="KF10" s="251"/>
      <c r="KG10" s="251"/>
      <c r="KH10" s="251"/>
      <c r="KI10" s="251"/>
      <c r="KJ10" s="251"/>
      <c r="KK10" s="251"/>
      <c r="KL10" s="251"/>
      <c r="KM10" s="251"/>
      <c r="KN10" s="251"/>
      <c r="KO10" s="251"/>
      <c r="KP10" s="251"/>
    </row>
    <row r="11" spans="1:307" s="253" customFormat="1" ht="20.25">
      <c r="A11" s="485"/>
      <c r="B11" s="540" t="s">
        <v>2397</v>
      </c>
      <c r="C11" s="251"/>
      <c r="D11" s="251"/>
      <c r="E11" s="251"/>
      <c r="F11" s="251"/>
      <c r="G11" s="251"/>
      <c r="H11" s="251"/>
      <c r="I11" s="251"/>
      <c r="J11" s="251"/>
      <c r="K11" s="251"/>
      <c r="L11" s="251"/>
      <c r="M11" s="251"/>
      <c r="N11" s="251"/>
      <c r="O11" s="251"/>
      <c r="P11" s="251"/>
      <c r="Q11" s="251"/>
      <c r="R11" s="251"/>
      <c r="S11" s="288"/>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c r="HV11" s="251"/>
      <c r="HW11" s="251"/>
      <c r="HX11" s="251"/>
      <c r="HY11" s="251"/>
      <c r="HZ11" s="251"/>
      <c r="IA11" s="251"/>
      <c r="IB11" s="251"/>
      <c r="IC11" s="251"/>
      <c r="ID11" s="251"/>
      <c r="IE11" s="251"/>
      <c r="IF11" s="251"/>
      <c r="IG11" s="251"/>
      <c r="IH11" s="251"/>
      <c r="II11" s="251"/>
      <c r="IJ11" s="251"/>
      <c r="IK11" s="251"/>
      <c r="IL11" s="251"/>
      <c r="IM11" s="251"/>
      <c r="IN11" s="251"/>
      <c r="IO11" s="251"/>
      <c r="IP11" s="251"/>
      <c r="IQ11" s="251"/>
      <c r="IR11" s="251"/>
      <c r="IS11" s="251"/>
      <c r="IT11" s="251"/>
      <c r="IU11" s="251"/>
      <c r="IV11" s="251"/>
      <c r="IW11" s="251"/>
      <c r="IX11" s="251"/>
      <c r="IY11" s="251"/>
      <c r="IZ11" s="251"/>
      <c r="JA11" s="251"/>
      <c r="JB11" s="251"/>
      <c r="JC11" s="251"/>
      <c r="JD11" s="251"/>
      <c r="JE11" s="251"/>
      <c r="JF11" s="251"/>
      <c r="JG11" s="251"/>
      <c r="JH11" s="251"/>
      <c r="JI11" s="251"/>
      <c r="JJ11" s="251"/>
      <c r="JK11" s="251"/>
      <c r="JL11" s="251"/>
      <c r="JM11" s="251"/>
      <c r="JN11" s="251"/>
      <c r="JO11" s="251"/>
      <c r="JP11" s="251"/>
      <c r="JQ11" s="251"/>
      <c r="JR11" s="251"/>
      <c r="JS11" s="251"/>
      <c r="JT11" s="251"/>
      <c r="JU11" s="251"/>
      <c r="JV11" s="251"/>
      <c r="JW11" s="251"/>
      <c r="JX11" s="251"/>
      <c r="JY11" s="251"/>
      <c r="JZ11" s="251"/>
      <c r="KA11" s="251"/>
      <c r="KB11" s="251"/>
      <c r="KC11" s="251"/>
      <c r="KD11" s="251"/>
      <c r="KE11" s="251"/>
      <c r="KF11" s="251"/>
      <c r="KG11" s="251"/>
      <c r="KH11" s="251"/>
      <c r="KI11" s="251"/>
      <c r="KJ11" s="251"/>
      <c r="KK11" s="251"/>
      <c r="KL11" s="251"/>
      <c r="KM11" s="251"/>
      <c r="KN11" s="251"/>
      <c r="KO11" s="251"/>
      <c r="KP11" s="251"/>
    </row>
    <row r="12" spans="1:307" s="253" customFormat="1" ht="14.25" customHeight="1">
      <c r="A12" s="485"/>
      <c r="F12" s="487"/>
      <c r="S12" s="48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c r="HV12" s="246"/>
      <c r="HW12" s="246"/>
      <c r="HX12" s="246"/>
      <c r="HY12" s="246"/>
      <c r="HZ12" s="246"/>
      <c r="IA12" s="246"/>
      <c r="IB12" s="246"/>
      <c r="IC12" s="246"/>
      <c r="ID12" s="246"/>
      <c r="IE12" s="246"/>
      <c r="IF12" s="246"/>
      <c r="IG12" s="246"/>
      <c r="IH12" s="246"/>
      <c r="II12" s="246"/>
      <c r="IJ12" s="246"/>
      <c r="IK12" s="246"/>
      <c r="IL12" s="246"/>
      <c r="IM12" s="246"/>
      <c r="IN12" s="246"/>
      <c r="IO12" s="246"/>
      <c r="IP12" s="246"/>
      <c r="IQ12" s="246"/>
      <c r="IR12" s="246"/>
      <c r="IS12" s="246"/>
      <c r="IT12" s="246"/>
      <c r="IU12" s="246"/>
      <c r="IV12" s="246"/>
      <c r="IW12" s="246"/>
      <c r="IX12" s="246"/>
      <c r="IY12" s="246"/>
      <c r="IZ12" s="246"/>
      <c r="JA12" s="246"/>
      <c r="JB12" s="246"/>
      <c r="JC12" s="246"/>
      <c r="JD12" s="246"/>
      <c r="JE12" s="246"/>
      <c r="JF12" s="246"/>
      <c r="JG12" s="246"/>
      <c r="JH12" s="246"/>
      <c r="JI12" s="246"/>
      <c r="JJ12" s="246"/>
      <c r="JK12" s="246"/>
      <c r="JL12" s="246"/>
      <c r="JM12" s="246"/>
      <c r="JN12" s="246"/>
      <c r="JO12" s="246"/>
      <c r="JP12" s="246"/>
      <c r="JQ12" s="246"/>
      <c r="JR12" s="246"/>
      <c r="JS12" s="246"/>
      <c r="JT12" s="246"/>
      <c r="JU12" s="246"/>
      <c r="JV12" s="246"/>
      <c r="JW12" s="246"/>
      <c r="JX12" s="246"/>
      <c r="JY12" s="246"/>
      <c r="JZ12" s="246"/>
      <c r="KA12" s="246"/>
      <c r="KB12" s="246"/>
      <c r="KC12" s="246"/>
      <c r="KD12" s="246"/>
      <c r="KE12" s="246"/>
      <c r="KF12" s="246"/>
      <c r="KG12" s="246"/>
      <c r="KH12" s="246"/>
      <c r="KI12" s="246"/>
      <c r="KJ12" s="246"/>
      <c r="KK12" s="246"/>
      <c r="KL12" s="246"/>
      <c r="KM12" s="246"/>
      <c r="KN12" s="246"/>
      <c r="KO12" s="246"/>
      <c r="KP12" s="246"/>
    </row>
    <row r="13" spans="1:307" s="253" customFormat="1">
      <c r="A13" s="546">
        <v>2.1</v>
      </c>
      <c r="B13" s="359" t="s">
        <v>195</v>
      </c>
      <c r="S13" s="579"/>
      <c r="T13" s="246"/>
      <c r="U13" s="246"/>
      <c r="V13" s="246"/>
      <c r="W13" s="246"/>
      <c r="X13" s="246"/>
      <c r="Y13" s="246"/>
      <c r="Z13" s="246"/>
      <c r="AA13" s="246"/>
      <c r="AB13" s="246"/>
      <c r="AC13" s="246"/>
      <c r="AD13" s="246"/>
      <c r="AE13" s="354"/>
      <c r="AF13" s="246"/>
      <c r="AG13" s="246"/>
      <c r="AH13" s="246"/>
      <c r="AI13" s="246"/>
      <c r="AJ13" s="246"/>
      <c r="AK13" s="246"/>
      <c r="AL13" s="246"/>
      <c r="AM13" s="246"/>
      <c r="AN13" s="246"/>
      <c r="AO13" s="246"/>
      <c r="AP13" s="246"/>
      <c r="AQ13" s="354"/>
      <c r="AR13" s="246"/>
      <c r="AS13" s="246"/>
      <c r="AT13" s="246"/>
      <c r="AU13" s="246"/>
      <c r="AV13" s="246"/>
      <c r="AW13" s="246"/>
      <c r="AX13" s="246"/>
      <c r="AY13" s="246"/>
      <c r="AZ13" s="246"/>
      <c r="BA13" s="246"/>
      <c r="BB13" s="246"/>
      <c r="BC13" s="354"/>
      <c r="BD13" s="246"/>
      <c r="BE13" s="246"/>
      <c r="BF13" s="246"/>
      <c r="BG13" s="246"/>
      <c r="BH13" s="246"/>
      <c r="BI13" s="246"/>
      <c r="BJ13" s="246"/>
      <c r="BK13" s="246"/>
      <c r="BL13" s="246"/>
      <c r="BM13" s="246"/>
      <c r="BN13" s="246"/>
      <c r="BO13" s="354"/>
      <c r="BP13" s="246"/>
      <c r="BQ13" s="246"/>
      <c r="BR13" s="246"/>
      <c r="BS13" s="246"/>
      <c r="BT13" s="246"/>
      <c r="BU13" s="246"/>
      <c r="BV13" s="246"/>
      <c r="BW13" s="246"/>
      <c r="BX13" s="246"/>
      <c r="BY13" s="246"/>
      <c r="BZ13" s="246"/>
      <c r="CA13" s="354"/>
      <c r="CB13" s="246"/>
      <c r="CC13" s="246"/>
      <c r="CD13" s="246"/>
      <c r="CE13" s="246"/>
      <c r="CF13" s="246"/>
      <c r="CG13" s="246"/>
      <c r="CH13" s="246"/>
      <c r="CI13" s="246"/>
      <c r="CJ13" s="246"/>
      <c r="CK13" s="246"/>
      <c r="CL13" s="246"/>
      <c r="CM13" s="354"/>
      <c r="CN13" s="246"/>
      <c r="CO13" s="246"/>
      <c r="CP13" s="246"/>
      <c r="CQ13" s="246"/>
      <c r="CR13" s="246"/>
      <c r="CS13" s="246"/>
      <c r="CT13" s="246"/>
      <c r="CU13" s="246"/>
      <c r="CV13" s="246"/>
      <c r="CW13" s="246"/>
      <c r="CX13" s="246"/>
      <c r="CY13" s="354"/>
      <c r="CZ13" s="246"/>
      <c r="DA13" s="246"/>
      <c r="DB13" s="246"/>
      <c r="DC13" s="246"/>
      <c r="DD13" s="246"/>
      <c r="DE13" s="246"/>
      <c r="DF13" s="246"/>
      <c r="DG13" s="246"/>
      <c r="DH13" s="246"/>
      <c r="DI13" s="246"/>
      <c r="DJ13" s="246"/>
      <c r="DK13" s="354"/>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c r="HV13" s="246"/>
      <c r="HW13" s="246"/>
      <c r="HX13" s="246"/>
      <c r="HY13" s="246"/>
      <c r="HZ13" s="246"/>
      <c r="IA13" s="246"/>
      <c r="IB13" s="246"/>
      <c r="IC13" s="246"/>
      <c r="ID13" s="246"/>
      <c r="IE13" s="246"/>
      <c r="IF13" s="246"/>
      <c r="IG13" s="246"/>
      <c r="IH13" s="246"/>
      <c r="II13" s="246"/>
      <c r="IJ13" s="246"/>
      <c r="IK13" s="246"/>
      <c r="IL13" s="246"/>
      <c r="IM13" s="246"/>
      <c r="IN13" s="246"/>
      <c r="IO13" s="246"/>
      <c r="IP13" s="246"/>
      <c r="IQ13" s="246"/>
      <c r="IR13" s="246"/>
      <c r="IS13" s="246"/>
      <c r="IT13" s="246"/>
      <c r="IU13" s="246"/>
      <c r="IV13" s="246"/>
      <c r="IW13" s="246"/>
      <c r="IX13" s="246"/>
      <c r="IY13" s="246"/>
      <c r="IZ13" s="246"/>
      <c r="JA13" s="246"/>
      <c r="JB13" s="246"/>
      <c r="JC13" s="246"/>
      <c r="JD13" s="246"/>
      <c r="JE13" s="246"/>
      <c r="JF13" s="246"/>
      <c r="JG13" s="246"/>
      <c r="JH13" s="246"/>
      <c r="JI13" s="246"/>
      <c r="JJ13" s="246"/>
      <c r="JK13" s="246"/>
      <c r="JL13" s="246"/>
      <c r="JM13" s="246"/>
      <c r="JN13" s="246"/>
      <c r="JO13" s="246"/>
      <c r="JP13" s="246"/>
      <c r="JQ13" s="246"/>
      <c r="JR13" s="246"/>
      <c r="JS13" s="246"/>
      <c r="JT13" s="246"/>
      <c r="JU13" s="246"/>
      <c r="JV13" s="246"/>
      <c r="JW13" s="246"/>
      <c r="JX13" s="246"/>
      <c r="JY13" s="246"/>
      <c r="JZ13" s="246"/>
      <c r="KA13" s="246"/>
      <c r="KB13" s="246"/>
      <c r="KC13" s="246"/>
      <c r="KD13" s="246"/>
      <c r="KE13" s="246"/>
      <c r="KF13" s="246"/>
      <c r="KG13" s="246"/>
      <c r="KH13" s="246"/>
      <c r="KI13" s="246"/>
      <c r="KJ13" s="246"/>
      <c r="KK13" s="246"/>
      <c r="KL13" s="246"/>
      <c r="KM13" s="246"/>
      <c r="KN13" s="246"/>
      <c r="KO13" s="246"/>
      <c r="KP13" s="246"/>
      <c r="KQ13" s="246"/>
      <c r="KR13" s="246"/>
      <c r="KS13" s="246"/>
      <c r="KT13" s="246"/>
      <c r="KU13" s="246"/>
    </row>
    <row r="14" spans="1:307" s="253" customFormat="1" ht="237" customHeight="1">
      <c r="A14" s="747" t="s">
        <v>2375</v>
      </c>
      <c r="B14" s="559" t="s">
        <v>146</v>
      </c>
      <c r="C14" s="560" t="s">
        <v>2386</v>
      </c>
      <c r="D14" s="560" t="s">
        <v>139</v>
      </c>
      <c r="E14" s="560" t="s">
        <v>2416</v>
      </c>
      <c r="F14" s="560" t="s">
        <v>2347</v>
      </c>
      <c r="G14" s="560" t="s">
        <v>2392</v>
      </c>
      <c r="H14" s="560" t="s">
        <v>2390</v>
      </c>
      <c r="I14" s="560" t="s">
        <v>2348</v>
      </c>
      <c r="J14" s="561" t="s">
        <v>2391</v>
      </c>
      <c r="K14" s="562" t="s">
        <v>2349</v>
      </c>
      <c r="S14" s="486"/>
      <c r="T14" s="246"/>
      <c r="U14" s="246"/>
      <c r="V14" s="246"/>
      <c r="W14" s="246"/>
      <c r="X14" s="246"/>
      <c r="Y14" s="246"/>
      <c r="Z14" s="246"/>
      <c r="AA14" s="246"/>
      <c r="AB14" s="246"/>
      <c r="AC14" s="246"/>
      <c r="AD14" s="246"/>
      <c r="AE14" s="246"/>
      <c r="AF14" s="361"/>
      <c r="AG14" s="246"/>
      <c r="AH14" s="246"/>
      <c r="AI14" s="246"/>
      <c r="AJ14" s="246"/>
      <c r="AK14" s="246"/>
      <c r="AL14" s="246"/>
      <c r="AM14" s="246"/>
      <c r="AN14" s="246"/>
      <c r="AO14" s="246"/>
      <c r="AP14" s="246"/>
      <c r="AQ14" s="246"/>
      <c r="AR14" s="361"/>
      <c r="AS14" s="246"/>
      <c r="AT14" s="246"/>
      <c r="AU14" s="246"/>
      <c r="AV14" s="246"/>
      <c r="AW14" s="246"/>
      <c r="AX14" s="246"/>
      <c r="AY14" s="246"/>
      <c r="AZ14" s="246"/>
      <c r="BA14" s="246"/>
      <c r="BB14" s="246"/>
      <c r="BC14" s="246"/>
      <c r="BD14" s="361"/>
      <c r="BE14" s="246"/>
      <c r="BF14" s="246"/>
      <c r="BG14" s="246"/>
      <c r="BH14" s="246"/>
      <c r="BI14" s="246"/>
      <c r="BJ14" s="246"/>
      <c r="BK14" s="246"/>
      <c r="BL14" s="246"/>
      <c r="BM14" s="246"/>
      <c r="BN14" s="246"/>
      <c r="BO14" s="246"/>
      <c r="BP14" s="361"/>
      <c r="BQ14" s="246"/>
      <c r="BR14" s="246"/>
      <c r="BS14" s="246"/>
      <c r="BT14" s="246"/>
      <c r="BU14" s="246"/>
      <c r="BV14" s="246"/>
      <c r="BW14" s="246"/>
      <c r="BX14" s="246"/>
      <c r="BY14" s="246"/>
      <c r="BZ14" s="246"/>
      <c r="CA14" s="246"/>
      <c r="CB14" s="361"/>
      <c r="CC14" s="246"/>
      <c r="CD14" s="246"/>
      <c r="CE14" s="246"/>
      <c r="CF14" s="246"/>
      <c r="CG14" s="246"/>
      <c r="CH14" s="246"/>
      <c r="CI14" s="246"/>
      <c r="CJ14" s="246"/>
      <c r="CK14" s="246"/>
      <c r="CL14" s="246"/>
      <c r="CM14" s="246"/>
      <c r="CN14" s="361"/>
      <c r="CO14" s="246"/>
      <c r="CP14" s="246"/>
      <c r="CQ14" s="246"/>
      <c r="CR14" s="246"/>
      <c r="CS14" s="246"/>
      <c r="CT14" s="246"/>
      <c r="CU14" s="246"/>
      <c r="CV14" s="246"/>
      <c r="CW14" s="246"/>
      <c r="CX14" s="246"/>
      <c r="CY14" s="246"/>
      <c r="CZ14" s="361"/>
      <c r="DA14" s="246"/>
      <c r="DB14" s="246"/>
      <c r="DC14" s="246"/>
      <c r="DD14" s="246"/>
      <c r="DE14" s="246"/>
      <c r="DF14" s="246"/>
      <c r="DG14" s="246"/>
      <c r="DH14" s="246"/>
      <c r="DI14" s="246"/>
      <c r="DJ14" s="246"/>
      <c r="DK14" s="246"/>
      <c r="DL14" s="246"/>
      <c r="DM14" s="246"/>
      <c r="DN14" s="246"/>
      <c r="DO14" s="246"/>
      <c r="DP14" s="246"/>
      <c r="DQ14" s="361"/>
    </row>
    <row r="15" spans="1:307" s="253" customFormat="1" ht="33">
      <c r="A15" s="747"/>
      <c r="B15" s="652" t="s">
        <v>2338</v>
      </c>
      <c r="C15" s="650" t="s">
        <v>2334</v>
      </c>
      <c r="D15" s="651" t="s">
        <v>2336</v>
      </c>
      <c r="E15" s="709">
        <v>100</v>
      </c>
      <c r="F15" s="651">
        <v>100</v>
      </c>
      <c r="G15" s="651">
        <v>2000</v>
      </c>
      <c r="H15" s="651" t="s">
        <v>2337</v>
      </c>
      <c r="I15" s="651" t="s">
        <v>2109</v>
      </c>
      <c r="J15" s="651" t="s">
        <v>2384</v>
      </c>
      <c r="K15" s="562"/>
      <c r="N15" s="565" t="s">
        <v>67</v>
      </c>
      <c r="O15" s="566" t="s">
        <v>68</v>
      </c>
      <c r="P15" s="565" t="s">
        <v>64</v>
      </c>
      <c r="Q15" s="565" t="s">
        <v>69</v>
      </c>
      <c r="R15" s="565" t="s">
        <v>61</v>
      </c>
      <c r="S15" s="486"/>
      <c r="T15" s="246"/>
      <c r="U15" s="246"/>
      <c r="V15" s="246"/>
      <c r="W15" s="246"/>
      <c r="X15" s="246"/>
      <c r="Y15" s="246"/>
      <c r="Z15" s="246"/>
      <c r="AA15" s="361"/>
      <c r="AB15" s="246"/>
      <c r="AC15" s="246"/>
      <c r="AD15" s="246"/>
      <c r="AE15" s="246"/>
      <c r="AF15" s="246"/>
      <c r="AG15" s="246"/>
      <c r="AH15" s="246"/>
      <c r="AI15" s="246"/>
      <c r="AJ15" s="246"/>
      <c r="AK15" s="246"/>
      <c r="AL15" s="246"/>
      <c r="AM15" s="361"/>
      <c r="AN15" s="246"/>
      <c r="AO15" s="246"/>
      <c r="AP15" s="246"/>
      <c r="AQ15" s="246"/>
      <c r="AR15" s="246"/>
      <c r="AS15" s="246"/>
      <c r="AT15" s="246"/>
      <c r="AU15" s="246"/>
      <c r="AV15" s="246"/>
      <c r="AW15" s="246"/>
      <c r="AX15" s="246"/>
      <c r="AY15" s="361"/>
      <c r="AZ15" s="246"/>
      <c r="BA15" s="246"/>
      <c r="BB15" s="246"/>
      <c r="BC15" s="246"/>
      <c r="BD15" s="246"/>
      <c r="BE15" s="246"/>
      <c r="BF15" s="246"/>
      <c r="BG15" s="246"/>
      <c r="BH15" s="246"/>
      <c r="BI15" s="246"/>
      <c r="BJ15" s="246"/>
      <c r="BK15" s="361"/>
      <c r="BL15" s="246"/>
      <c r="BM15" s="246"/>
      <c r="BN15" s="246"/>
      <c r="BO15" s="246"/>
      <c r="BP15" s="246"/>
      <c r="BQ15" s="246"/>
      <c r="BR15" s="246"/>
      <c r="BS15" s="246"/>
      <c r="BT15" s="246"/>
      <c r="BU15" s="246"/>
      <c r="BV15" s="246"/>
      <c r="BW15" s="361"/>
      <c r="BX15" s="246"/>
      <c r="BY15" s="246"/>
      <c r="BZ15" s="246"/>
      <c r="CA15" s="246"/>
      <c r="CB15" s="246"/>
      <c r="CC15" s="246"/>
      <c r="CD15" s="246"/>
      <c r="CE15" s="246"/>
      <c r="CF15" s="246"/>
      <c r="CG15" s="246"/>
      <c r="CH15" s="246"/>
      <c r="CI15" s="361"/>
      <c r="CJ15" s="246"/>
      <c r="CK15" s="246"/>
      <c r="CL15" s="246"/>
      <c r="CM15" s="246"/>
      <c r="CN15" s="246"/>
      <c r="CO15" s="246"/>
      <c r="CP15" s="246"/>
      <c r="CQ15" s="246"/>
      <c r="CR15" s="246"/>
      <c r="CS15" s="246"/>
      <c r="CT15" s="246"/>
      <c r="CU15" s="361"/>
      <c r="CV15" s="246"/>
      <c r="CW15" s="246"/>
      <c r="CX15" s="246"/>
      <c r="CY15" s="246"/>
      <c r="CZ15" s="246"/>
      <c r="DA15" s="246"/>
      <c r="DB15" s="246"/>
      <c r="DC15" s="246"/>
      <c r="DD15" s="246"/>
      <c r="DE15" s="246"/>
      <c r="DF15" s="246"/>
      <c r="DG15" s="246"/>
      <c r="DH15" s="246"/>
      <c r="DI15" s="246"/>
      <c r="DJ15" s="246"/>
      <c r="DK15" s="246"/>
      <c r="DL15" s="361"/>
    </row>
    <row r="16" spans="1:307" s="253" customFormat="1">
      <c r="A16" s="747"/>
      <c r="B16" s="563">
        <v>1</v>
      </c>
      <c r="C16" s="653"/>
      <c r="D16" s="654"/>
      <c r="E16" s="655"/>
      <c r="F16" s="655"/>
      <c r="G16" s="655"/>
      <c r="H16" s="654"/>
      <c r="I16" s="655"/>
      <c r="J16" s="655"/>
      <c r="K16" s="748" t="s">
        <v>2300</v>
      </c>
      <c r="N16" s="567"/>
      <c r="O16" s="568"/>
      <c r="P16" s="567"/>
      <c r="Q16" s="567"/>
      <c r="R16" s="567"/>
      <c r="S16" s="486"/>
      <c r="T16" s="246"/>
      <c r="U16" s="246"/>
      <c r="V16" s="246"/>
      <c r="W16" s="246"/>
      <c r="X16" s="246"/>
      <c r="Y16" s="246"/>
      <c r="Z16" s="246"/>
      <c r="AA16" s="246"/>
      <c r="AB16" s="246"/>
      <c r="AC16" s="246"/>
      <c r="AD16" s="246"/>
      <c r="AE16" s="246"/>
      <c r="AF16" s="361"/>
      <c r="AG16" s="246"/>
      <c r="AH16" s="246"/>
      <c r="AI16" s="246"/>
      <c r="AJ16" s="246"/>
      <c r="AK16" s="246"/>
      <c r="AL16" s="246"/>
      <c r="AM16" s="246"/>
      <c r="AN16" s="246"/>
      <c r="AO16" s="246"/>
      <c r="AP16" s="246"/>
      <c r="AQ16" s="246"/>
      <c r="AR16" s="361"/>
      <c r="AS16" s="246"/>
      <c r="AT16" s="246"/>
      <c r="AU16" s="246"/>
      <c r="AV16" s="246"/>
      <c r="AW16" s="246"/>
      <c r="AX16" s="246"/>
      <c r="AY16" s="246"/>
      <c r="AZ16" s="246"/>
      <c r="BA16" s="246"/>
      <c r="BB16" s="246"/>
      <c r="BC16" s="246"/>
      <c r="BD16" s="361"/>
      <c r="BE16" s="246"/>
      <c r="BF16" s="246"/>
      <c r="BG16" s="246"/>
      <c r="BH16" s="246"/>
      <c r="BI16" s="246"/>
      <c r="BJ16" s="246"/>
      <c r="BK16" s="246"/>
      <c r="BL16" s="246"/>
      <c r="BM16" s="246"/>
      <c r="BN16" s="246"/>
      <c r="BO16" s="246"/>
      <c r="BP16" s="361"/>
      <c r="BQ16" s="246"/>
      <c r="BR16" s="246"/>
      <c r="BS16" s="246"/>
      <c r="BT16" s="246"/>
      <c r="BU16" s="246"/>
      <c r="BV16" s="246"/>
      <c r="BW16" s="246"/>
      <c r="BX16" s="246"/>
      <c r="BY16" s="246"/>
      <c r="BZ16" s="246"/>
      <c r="CA16" s="246"/>
      <c r="CB16" s="361"/>
      <c r="CC16" s="246"/>
      <c r="CD16" s="246"/>
      <c r="CE16" s="246"/>
      <c r="CF16" s="246"/>
      <c r="CG16" s="246"/>
      <c r="CH16" s="246"/>
      <c r="CI16" s="246"/>
      <c r="CJ16" s="246"/>
      <c r="CK16" s="246"/>
      <c r="CL16" s="246"/>
      <c r="CM16" s="246"/>
      <c r="CN16" s="361"/>
      <c r="CO16" s="246"/>
      <c r="CP16" s="246"/>
      <c r="CQ16" s="246"/>
      <c r="CR16" s="246"/>
      <c r="CS16" s="246"/>
      <c r="CT16" s="246"/>
      <c r="CU16" s="246"/>
      <c r="CV16" s="246"/>
      <c r="CW16" s="246"/>
      <c r="CX16" s="246"/>
      <c r="CY16" s="246"/>
      <c r="CZ16" s="361"/>
      <c r="DA16" s="246"/>
      <c r="DB16" s="246"/>
      <c r="DC16" s="246"/>
      <c r="DD16" s="246"/>
      <c r="DE16" s="246"/>
      <c r="DF16" s="246"/>
      <c r="DG16" s="246"/>
      <c r="DH16" s="246"/>
      <c r="DI16" s="246"/>
      <c r="DJ16" s="246"/>
      <c r="DK16" s="246"/>
      <c r="DL16" s="246"/>
      <c r="DM16" s="246"/>
      <c r="DN16" s="246"/>
      <c r="DO16" s="246"/>
      <c r="DP16" s="246"/>
      <c r="DQ16" s="361"/>
    </row>
    <row r="17" spans="1:121" s="253" customFormat="1">
      <c r="A17" s="747"/>
      <c r="B17" s="563">
        <v>2</v>
      </c>
      <c r="C17" s="653"/>
      <c r="D17" s="654"/>
      <c r="E17" s="655"/>
      <c r="F17" s="655"/>
      <c r="G17" s="655"/>
      <c r="H17" s="654"/>
      <c r="I17" s="655"/>
      <c r="J17" s="655"/>
      <c r="K17" s="749"/>
      <c r="N17" s="567"/>
      <c r="O17" s="568"/>
      <c r="P17" s="567"/>
      <c r="Q17" s="567"/>
      <c r="R17" s="567"/>
      <c r="S17" s="486"/>
      <c r="T17" s="246"/>
      <c r="U17" s="246"/>
      <c r="V17" s="246"/>
      <c r="W17" s="246"/>
      <c r="X17" s="246"/>
      <c r="Y17" s="246"/>
      <c r="Z17" s="246"/>
      <c r="AA17" s="246"/>
      <c r="AB17" s="246"/>
      <c r="AC17" s="246"/>
      <c r="AD17" s="246"/>
      <c r="AE17" s="246"/>
      <c r="AF17" s="361"/>
      <c r="AG17" s="246"/>
      <c r="AH17" s="246"/>
      <c r="AI17" s="246"/>
      <c r="AJ17" s="246"/>
      <c r="AK17" s="246"/>
      <c r="AL17" s="246"/>
      <c r="AM17" s="246"/>
      <c r="AN17" s="246"/>
      <c r="AO17" s="246"/>
      <c r="AP17" s="246"/>
      <c r="AQ17" s="246"/>
      <c r="AR17" s="361"/>
      <c r="AS17" s="246"/>
      <c r="AT17" s="246"/>
      <c r="AU17" s="246"/>
      <c r="AV17" s="246"/>
      <c r="AW17" s="246"/>
      <c r="AX17" s="246"/>
      <c r="AY17" s="246"/>
      <c r="AZ17" s="246"/>
      <c r="BA17" s="246"/>
      <c r="BB17" s="246"/>
      <c r="BC17" s="246"/>
      <c r="BD17" s="361"/>
      <c r="BE17" s="246"/>
      <c r="BF17" s="246"/>
      <c r="BG17" s="246"/>
      <c r="BH17" s="246"/>
      <c r="BI17" s="246"/>
      <c r="BJ17" s="246"/>
      <c r="BK17" s="246"/>
      <c r="BL17" s="246"/>
      <c r="BM17" s="246"/>
      <c r="BN17" s="246"/>
      <c r="BO17" s="246"/>
      <c r="BP17" s="361"/>
      <c r="BQ17" s="246"/>
      <c r="BR17" s="246"/>
      <c r="BS17" s="246"/>
      <c r="BT17" s="246"/>
      <c r="BU17" s="246"/>
      <c r="BV17" s="246"/>
      <c r="BW17" s="246"/>
      <c r="BX17" s="246"/>
      <c r="BY17" s="246"/>
      <c r="BZ17" s="246"/>
      <c r="CA17" s="246"/>
      <c r="CB17" s="361"/>
      <c r="CC17" s="246"/>
      <c r="CD17" s="246"/>
      <c r="CE17" s="246"/>
      <c r="CF17" s="246"/>
      <c r="CG17" s="246"/>
      <c r="CH17" s="246"/>
      <c r="CI17" s="246"/>
      <c r="CJ17" s="246"/>
      <c r="CK17" s="246"/>
      <c r="CL17" s="246"/>
      <c r="CM17" s="246"/>
      <c r="CN17" s="361"/>
      <c r="CO17" s="246"/>
      <c r="CP17" s="246"/>
      <c r="CQ17" s="246"/>
      <c r="CR17" s="246"/>
      <c r="CS17" s="246"/>
      <c r="CT17" s="246"/>
      <c r="CU17" s="246"/>
      <c r="CV17" s="246"/>
      <c r="CW17" s="246"/>
      <c r="CX17" s="246"/>
      <c r="CY17" s="246"/>
      <c r="CZ17" s="361"/>
      <c r="DA17" s="246"/>
      <c r="DB17" s="246"/>
      <c r="DC17" s="246"/>
      <c r="DD17" s="246"/>
      <c r="DE17" s="246"/>
      <c r="DF17" s="246"/>
      <c r="DG17" s="246"/>
      <c r="DH17" s="246"/>
      <c r="DI17" s="246"/>
      <c r="DJ17" s="246"/>
      <c r="DK17" s="246"/>
      <c r="DL17" s="246"/>
      <c r="DM17" s="246"/>
      <c r="DN17" s="246"/>
      <c r="DO17" s="246"/>
      <c r="DP17" s="246"/>
      <c r="DQ17" s="361"/>
    </row>
    <row r="18" spans="1:121" s="253" customFormat="1">
      <c r="A18" s="747"/>
      <c r="B18" s="563">
        <v>3</v>
      </c>
      <c r="C18" s="653"/>
      <c r="D18" s="654"/>
      <c r="E18" s="655"/>
      <c r="F18" s="655"/>
      <c r="G18" s="655"/>
      <c r="H18" s="654"/>
      <c r="I18" s="655"/>
      <c r="J18" s="655"/>
      <c r="K18" s="749"/>
      <c r="N18" s="567"/>
      <c r="O18" s="568"/>
      <c r="P18" s="567"/>
      <c r="Q18" s="567"/>
      <c r="R18" s="567"/>
      <c r="S18" s="486"/>
      <c r="T18" s="246"/>
      <c r="U18" s="246"/>
      <c r="V18" s="246"/>
      <c r="W18" s="246"/>
      <c r="X18" s="246"/>
      <c r="Y18" s="246"/>
      <c r="Z18" s="246"/>
      <c r="AA18" s="246"/>
      <c r="AB18" s="246"/>
      <c r="AC18" s="246"/>
      <c r="AD18" s="246"/>
      <c r="AE18" s="246"/>
      <c r="AF18" s="361"/>
      <c r="AG18" s="246"/>
      <c r="AH18" s="246"/>
      <c r="AI18" s="246"/>
      <c r="AJ18" s="246"/>
      <c r="AK18" s="246"/>
      <c r="AL18" s="246"/>
      <c r="AM18" s="246"/>
      <c r="AN18" s="246"/>
      <c r="AO18" s="246"/>
      <c r="AP18" s="246"/>
      <c r="AQ18" s="246"/>
      <c r="AR18" s="361"/>
      <c r="AS18" s="246"/>
      <c r="AT18" s="246"/>
      <c r="AU18" s="246"/>
      <c r="AV18" s="246"/>
      <c r="AW18" s="246"/>
      <c r="AX18" s="246"/>
      <c r="AY18" s="246"/>
      <c r="AZ18" s="246"/>
      <c r="BA18" s="246"/>
      <c r="BB18" s="246"/>
      <c r="BC18" s="246"/>
      <c r="BD18" s="361"/>
      <c r="BE18" s="246"/>
      <c r="BF18" s="246"/>
      <c r="BG18" s="246"/>
      <c r="BH18" s="246"/>
      <c r="BI18" s="246"/>
      <c r="BJ18" s="246"/>
      <c r="BK18" s="246"/>
      <c r="BL18" s="246"/>
      <c r="BM18" s="246"/>
      <c r="BN18" s="246"/>
      <c r="BO18" s="246"/>
      <c r="BP18" s="361"/>
      <c r="BQ18" s="246"/>
      <c r="BR18" s="246"/>
      <c r="BS18" s="246"/>
      <c r="BT18" s="246"/>
      <c r="BU18" s="246"/>
      <c r="BV18" s="246"/>
      <c r="BW18" s="246"/>
      <c r="BX18" s="246"/>
      <c r="BY18" s="246"/>
      <c r="BZ18" s="246"/>
      <c r="CA18" s="246"/>
      <c r="CB18" s="361"/>
      <c r="CC18" s="246"/>
      <c r="CD18" s="246"/>
      <c r="CE18" s="246"/>
      <c r="CF18" s="246"/>
      <c r="CG18" s="246"/>
      <c r="CH18" s="246"/>
      <c r="CI18" s="246"/>
      <c r="CJ18" s="246"/>
      <c r="CK18" s="246"/>
      <c r="CL18" s="246"/>
      <c r="CM18" s="246"/>
      <c r="CN18" s="361"/>
      <c r="CO18" s="246"/>
      <c r="CP18" s="246"/>
      <c r="CQ18" s="246"/>
      <c r="CR18" s="246"/>
      <c r="CS18" s="246"/>
      <c r="CT18" s="246"/>
      <c r="CU18" s="246"/>
      <c r="CV18" s="246"/>
      <c r="CW18" s="246"/>
      <c r="CX18" s="246"/>
      <c r="CY18" s="246"/>
      <c r="CZ18" s="361"/>
      <c r="DA18" s="246"/>
      <c r="DB18" s="246"/>
      <c r="DC18" s="246"/>
      <c r="DD18" s="246"/>
      <c r="DE18" s="246"/>
      <c r="DF18" s="246"/>
      <c r="DG18" s="246"/>
      <c r="DH18" s="246"/>
      <c r="DI18" s="246"/>
      <c r="DJ18" s="246"/>
      <c r="DK18" s="246"/>
      <c r="DL18" s="246"/>
      <c r="DM18" s="246"/>
      <c r="DN18" s="246"/>
      <c r="DO18" s="246"/>
      <c r="DP18" s="246"/>
      <c r="DQ18" s="361"/>
    </row>
    <row r="19" spans="1:121" s="253" customFormat="1">
      <c r="A19" s="747"/>
      <c r="B19" s="563">
        <v>4</v>
      </c>
      <c r="C19" s="653"/>
      <c r="D19" s="654"/>
      <c r="E19" s="655"/>
      <c r="F19" s="655"/>
      <c r="G19" s="655"/>
      <c r="H19" s="654"/>
      <c r="I19" s="655"/>
      <c r="J19" s="655"/>
      <c r="K19" s="749"/>
      <c r="N19" s="567"/>
      <c r="O19" s="568"/>
      <c r="P19" s="567"/>
      <c r="Q19" s="567"/>
      <c r="R19" s="567"/>
      <c r="S19" s="486"/>
      <c r="T19" s="246"/>
      <c r="U19" s="246"/>
      <c r="V19" s="246"/>
      <c r="W19" s="246"/>
      <c r="X19" s="246"/>
      <c r="Y19" s="246"/>
      <c r="Z19" s="246"/>
      <c r="AA19" s="246"/>
      <c r="AB19" s="246"/>
      <c r="AC19" s="246"/>
      <c r="AD19" s="246"/>
      <c r="AE19" s="246"/>
      <c r="AF19" s="361"/>
      <c r="AG19" s="246"/>
      <c r="AH19" s="246"/>
      <c r="AI19" s="246"/>
      <c r="AJ19" s="246"/>
      <c r="AK19" s="246"/>
      <c r="AL19" s="246"/>
      <c r="AM19" s="246"/>
      <c r="AN19" s="246"/>
      <c r="AO19" s="246"/>
      <c r="AP19" s="246"/>
      <c r="AQ19" s="246"/>
      <c r="AR19" s="361"/>
      <c r="AS19" s="246"/>
      <c r="AT19" s="246"/>
      <c r="AU19" s="246"/>
      <c r="AV19" s="246"/>
      <c r="AW19" s="246"/>
      <c r="AX19" s="246"/>
      <c r="AY19" s="246"/>
      <c r="AZ19" s="246"/>
      <c r="BA19" s="246"/>
      <c r="BB19" s="246"/>
      <c r="BC19" s="246"/>
      <c r="BD19" s="361"/>
      <c r="BE19" s="246"/>
      <c r="BF19" s="246"/>
      <c r="BG19" s="246"/>
      <c r="BH19" s="246"/>
      <c r="BI19" s="246"/>
      <c r="BJ19" s="246"/>
      <c r="BK19" s="246"/>
      <c r="BL19" s="246"/>
      <c r="BM19" s="246"/>
      <c r="BN19" s="246"/>
      <c r="BO19" s="246"/>
      <c r="BP19" s="361"/>
      <c r="BQ19" s="246"/>
      <c r="BR19" s="246"/>
      <c r="BS19" s="246"/>
      <c r="BT19" s="246"/>
      <c r="BU19" s="246"/>
      <c r="BV19" s="246"/>
      <c r="BW19" s="246"/>
      <c r="BX19" s="246"/>
      <c r="BY19" s="246"/>
      <c r="BZ19" s="246"/>
      <c r="CA19" s="246"/>
      <c r="CB19" s="361"/>
      <c r="CC19" s="246"/>
      <c r="CD19" s="246"/>
      <c r="CE19" s="246"/>
      <c r="CF19" s="246"/>
      <c r="CG19" s="246"/>
      <c r="CH19" s="246"/>
      <c r="CI19" s="246"/>
      <c r="CJ19" s="246"/>
      <c r="CK19" s="246"/>
      <c r="CL19" s="246"/>
      <c r="CM19" s="246"/>
      <c r="CN19" s="361"/>
      <c r="CO19" s="246"/>
      <c r="CP19" s="246"/>
      <c r="CQ19" s="246"/>
      <c r="CR19" s="246"/>
      <c r="CS19" s="246"/>
      <c r="CT19" s="246"/>
      <c r="CU19" s="246"/>
      <c r="CV19" s="246"/>
      <c r="CW19" s="246"/>
      <c r="CX19" s="246"/>
      <c r="CY19" s="246"/>
      <c r="CZ19" s="361"/>
      <c r="DA19" s="246"/>
      <c r="DB19" s="246"/>
      <c r="DC19" s="246"/>
      <c r="DD19" s="246"/>
      <c r="DE19" s="246"/>
      <c r="DF19" s="246"/>
      <c r="DG19" s="246"/>
      <c r="DH19" s="246"/>
      <c r="DI19" s="246"/>
      <c r="DJ19" s="246"/>
      <c r="DK19" s="246"/>
      <c r="DL19" s="246"/>
      <c r="DM19" s="246"/>
      <c r="DN19" s="246"/>
      <c r="DO19" s="246"/>
      <c r="DP19" s="246"/>
      <c r="DQ19" s="361"/>
    </row>
    <row r="20" spans="1:121" s="253" customFormat="1">
      <c r="A20" s="747"/>
      <c r="B20" s="563">
        <v>5</v>
      </c>
      <c r="C20" s="653"/>
      <c r="D20" s="654"/>
      <c r="E20" s="655"/>
      <c r="F20" s="655"/>
      <c r="G20" s="655"/>
      <c r="H20" s="654"/>
      <c r="I20" s="655"/>
      <c r="J20" s="655"/>
      <c r="K20" s="749"/>
      <c r="N20" s="567"/>
      <c r="O20" s="568"/>
      <c r="P20" s="567"/>
      <c r="Q20" s="567"/>
      <c r="R20" s="567"/>
      <c r="S20" s="486"/>
      <c r="T20" s="246"/>
      <c r="U20" s="246"/>
      <c r="V20" s="246"/>
      <c r="W20" s="246"/>
      <c r="X20" s="246"/>
      <c r="Y20" s="246"/>
      <c r="Z20" s="246"/>
      <c r="AA20" s="246"/>
      <c r="AB20" s="246"/>
      <c r="AC20" s="246"/>
      <c r="AD20" s="246"/>
      <c r="AE20" s="246"/>
      <c r="AF20" s="361"/>
      <c r="AG20" s="246"/>
      <c r="AH20" s="246"/>
      <c r="AI20" s="246"/>
      <c r="AJ20" s="246"/>
      <c r="AK20" s="246"/>
      <c r="AL20" s="246"/>
      <c r="AM20" s="246"/>
      <c r="AN20" s="246"/>
      <c r="AO20" s="246"/>
      <c r="AP20" s="246"/>
      <c r="AQ20" s="246"/>
      <c r="AR20" s="361"/>
      <c r="AS20" s="246"/>
      <c r="AT20" s="246"/>
      <c r="AU20" s="246"/>
      <c r="AV20" s="246"/>
      <c r="AW20" s="246"/>
      <c r="AX20" s="246"/>
      <c r="AY20" s="246"/>
      <c r="AZ20" s="246"/>
      <c r="BA20" s="246"/>
      <c r="BB20" s="246"/>
      <c r="BC20" s="246"/>
      <c r="BD20" s="361"/>
      <c r="BE20" s="246"/>
      <c r="BF20" s="246"/>
      <c r="BG20" s="246"/>
      <c r="BH20" s="246"/>
      <c r="BI20" s="246"/>
      <c r="BJ20" s="246"/>
      <c r="BK20" s="246"/>
      <c r="BL20" s="246"/>
      <c r="BM20" s="246"/>
      <c r="BN20" s="246"/>
      <c r="BO20" s="246"/>
      <c r="BP20" s="361"/>
      <c r="BQ20" s="246"/>
      <c r="BR20" s="246"/>
      <c r="BS20" s="246"/>
      <c r="BT20" s="246"/>
      <c r="BU20" s="246"/>
      <c r="BV20" s="246"/>
      <c r="BW20" s="246"/>
      <c r="BX20" s="246"/>
      <c r="BY20" s="246"/>
      <c r="BZ20" s="246"/>
      <c r="CA20" s="246"/>
      <c r="CB20" s="361"/>
      <c r="CC20" s="246"/>
      <c r="CD20" s="246"/>
      <c r="CE20" s="246"/>
      <c r="CF20" s="246"/>
      <c r="CG20" s="246"/>
      <c r="CH20" s="246"/>
      <c r="CI20" s="246"/>
      <c r="CJ20" s="246"/>
      <c r="CK20" s="246"/>
      <c r="CL20" s="246"/>
      <c r="CM20" s="246"/>
      <c r="CN20" s="361"/>
      <c r="CO20" s="246"/>
      <c r="CP20" s="246"/>
      <c r="CQ20" s="246"/>
      <c r="CR20" s="246"/>
      <c r="CS20" s="246"/>
      <c r="CT20" s="246"/>
      <c r="CU20" s="246"/>
      <c r="CV20" s="246"/>
      <c r="CW20" s="246"/>
      <c r="CX20" s="246"/>
      <c r="CY20" s="246"/>
      <c r="CZ20" s="361"/>
      <c r="DA20" s="246"/>
      <c r="DB20" s="246"/>
      <c r="DC20" s="246"/>
      <c r="DD20" s="246"/>
      <c r="DE20" s="246"/>
      <c r="DF20" s="246"/>
      <c r="DG20" s="246"/>
      <c r="DH20" s="246"/>
      <c r="DI20" s="246"/>
      <c r="DJ20" s="246"/>
      <c r="DK20" s="246"/>
      <c r="DL20" s="246"/>
      <c r="DM20" s="246"/>
      <c r="DN20" s="246"/>
      <c r="DO20" s="246"/>
      <c r="DP20" s="246"/>
      <c r="DQ20" s="361"/>
    </row>
    <row r="21" spans="1:121" s="253" customFormat="1">
      <c r="A21" s="747"/>
      <c r="B21" s="563">
        <v>6</v>
      </c>
      <c r="C21" s="653"/>
      <c r="D21" s="654"/>
      <c r="E21" s="655"/>
      <c r="F21" s="655"/>
      <c r="G21" s="655"/>
      <c r="H21" s="654"/>
      <c r="I21" s="655"/>
      <c r="J21" s="655"/>
      <c r="K21" s="749"/>
      <c r="N21" s="567"/>
      <c r="O21" s="567"/>
      <c r="P21" s="567"/>
      <c r="Q21" s="567"/>
      <c r="R21" s="567"/>
      <c r="S21" s="486"/>
      <c r="T21" s="246"/>
      <c r="U21" s="246"/>
      <c r="V21" s="246"/>
      <c r="W21" s="246"/>
      <c r="X21" s="246"/>
      <c r="Y21" s="246"/>
      <c r="Z21" s="246"/>
      <c r="AA21" s="246"/>
      <c r="AB21" s="246"/>
      <c r="AC21" s="246"/>
      <c r="AD21" s="246"/>
      <c r="AE21" s="246"/>
      <c r="AF21" s="361"/>
      <c r="AG21" s="246"/>
      <c r="AH21" s="246"/>
      <c r="AI21" s="246"/>
      <c r="AJ21" s="246"/>
      <c r="AK21" s="246"/>
      <c r="AL21" s="246"/>
      <c r="AM21" s="246"/>
      <c r="AN21" s="246"/>
      <c r="AO21" s="246"/>
      <c r="AP21" s="246"/>
      <c r="AQ21" s="246"/>
      <c r="AR21" s="361"/>
      <c r="AS21" s="246"/>
      <c r="AT21" s="246"/>
      <c r="AU21" s="246"/>
      <c r="AV21" s="246"/>
      <c r="AW21" s="246"/>
      <c r="AX21" s="246"/>
      <c r="AY21" s="246"/>
      <c r="AZ21" s="246"/>
      <c r="BA21" s="246"/>
      <c r="BB21" s="246"/>
      <c r="BC21" s="246"/>
      <c r="BD21" s="361"/>
      <c r="BE21" s="246"/>
      <c r="BF21" s="246"/>
      <c r="BG21" s="246"/>
      <c r="BH21" s="246"/>
      <c r="BI21" s="246"/>
      <c r="BJ21" s="246"/>
      <c r="BK21" s="246"/>
      <c r="BL21" s="246"/>
      <c r="BM21" s="246"/>
      <c r="BN21" s="246"/>
      <c r="BO21" s="246"/>
      <c r="BP21" s="361"/>
      <c r="BQ21" s="246"/>
      <c r="BR21" s="246"/>
      <c r="BS21" s="246"/>
      <c r="BT21" s="246"/>
      <c r="BU21" s="246"/>
      <c r="BV21" s="246"/>
      <c r="BW21" s="246"/>
      <c r="BX21" s="246"/>
      <c r="BY21" s="246"/>
      <c r="BZ21" s="246"/>
      <c r="CA21" s="246"/>
      <c r="CB21" s="361"/>
      <c r="CC21" s="246"/>
      <c r="CD21" s="246"/>
      <c r="CE21" s="246"/>
      <c r="CF21" s="246"/>
      <c r="CG21" s="246"/>
      <c r="CH21" s="246"/>
      <c r="CI21" s="246"/>
      <c r="CJ21" s="246"/>
      <c r="CK21" s="246"/>
      <c r="CL21" s="246"/>
      <c r="CM21" s="246"/>
      <c r="CN21" s="361"/>
      <c r="CO21" s="246"/>
      <c r="CP21" s="246"/>
      <c r="CQ21" s="246"/>
      <c r="CR21" s="246"/>
      <c r="CS21" s="246"/>
      <c r="CT21" s="246"/>
      <c r="CU21" s="246"/>
      <c r="CV21" s="246"/>
      <c r="CW21" s="246"/>
      <c r="CX21" s="246"/>
      <c r="CY21" s="246"/>
      <c r="CZ21" s="361"/>
      <c r="DA21" s="246"/>
      <c r="DB21" s="246"/>
      <c r="DC21" s="246"/>
      <c r="DD21" s="246"/>
      <c r="DE21" s="246"/>
      <c r="DF21" s="246"/>
      <c r="DG21" s="246"/>
      <c r="DH21" s="246"/>
      <c r="DI21" s="246"/>
      <c r="DJ21" s="246"/>
      <c r="DK21" s="246"/>
      <c r="DL21" s="246"/>
      <c r="DM21" s="246"/>
      <c r="DN21" s="246"/>
      <c r="DO21" s="246"/>
      <c r="DP21" s="246"/>
      <c r="DQ21" s="361"/>
    </row>
    <row r="22" spans="1:121" s="253" customFormat="1">
      <c r="A22" s="747"/>
      <c r="B22" s="563">
        <v>7</v>
      </c>
      <c r="C22" s="653"/>
      <c r="D22" s="654"/>
      <c r="E22" s="655"/>
      <c r="F22" s="655"/>
      <c r="G22" s="655"/>
      <c r="H22" s="654"/>
      <c r="I22" s="655"/>
      <c r="J22" s="655"/>
      <c r="K22" s="749"/>
      <c r="N22" s="567"/>
      <c r="O22" s="567"/>
      <c r="P22" s="567"/>
      <c r="Q22" s="567"/>
      <c r="R22" s="567"/>
      <c r="S22" s="486"/>
      <c r="T22" s="246"/>
      <c r="U22" s="246"/>
      <c r="V22" s="246"/>
      <c r="W22" s="246"/>
      <c r="X22" s="246"/>
      <c r="Y22" s="246"/>
      <c r="Z22" s="246"/>
      <c r="AA22" s="246"/>
      <c r="AB22" s="246"/>
      <c r="AC22" s="246"/>
      <c r="AD22" s="246"/>
      <c r="AE22" s="246"/>
      <c r="AF22" s="361"/>
      <c r="AG22" s="246"/>
      <c r="AH22" s="246"/>
      <c r="AI22" s="246"/>
      <c r="AJ22" s="246"/>
      <c r="AK22" s="246"/>
      <c r="AL22" s="246"/>
      <c r="AM22" s="246"/>
      <c r="AN22" s="246"/>
      <c r="AO22" s="246"/>
      <c r="AP22" s="246"/>
      <c r="AQ22" s="246"/>
      <c r="AR22" s="361"/>
      <c r="AS22" s="246"/>
      <c r="AT22" s="246"/>
      <c r="AU22" s="246"/>
      <c r="AV22" s="246"/>
      <c r="AW22" s="246"/>
      <c r="AX22" s="246"/>
      <c r="AY22" s="246"/>
      <c r="AZ22" s="246"/>
      <c r="BA22" s="246"/>
      <c r="BB22" s="246"/>
      <c r="BC22" s="246"/>
      <c r="BD22" s="361"/>
      <c r="BE22" s="246"/>
      <c r="BF22" s="246"/>
      <c r="BG22" s="246"/>
      <c r="BH22" s="246"/>
      <c r="BI22" s="246"/>
      <c r="BJ22" s="246"/>
      <c r="BK22" s="246"/>
      <c r="BL22" s="246"/>
      <c r="BM22" s="246"/>
      <c r="BN22" s="246"/>
      <c r="BO22" s="246"/>
      <c r="BP22" s="361"/>
      <c r="BQ22" s="246"/>
      <c r="BR22" s="246"/>
      <c r="BS22" s="246"/>
      <c r="BT22" s="246"/>
      <c r="BU22" s="246"/>
      <c r="BV22" s="246"/>
      <c r="BW22" s="246"/>
      <c r="BX22" s="246"/>
      <c r="BY22" s="246"/>
      <c r="BZ22" s="246"/>
      <c r="CA22" s="246"/>
      <c r="CB22" s="361"/>
      <c r="CC22" s="246"/>
      <c r="CD22" s="246"/>
      <c r="CE22" s="246"/>
      <c r="CF22" s="246"/>
      <c r="CG22" s="246"/>
      <c r="CH22" s="246"/>
      <c r="CI22" s="246"/>
      <c r="CJ22" s="246"/>
      <c r="CK22" s="246"/>
      <c r="CL22" s="246"/>
      <c r="CM22" s="246"/>
      <c r="CN22" s="361"/>
      <c r="CO22" s="246"/>
      <c r="CP22" s="246"/>
      <c r="CQ22" s="246"/>
      <c r="CR22" s="246"/>
      <c r="CS22" s="246"/>
      <c r="CT22" s="246"/>
      <c r="CU22" s="246"/>
      <c r="CV22" s="246"/>
      <c r="CW22" s="246"/>
      <c r="CX22" s="246"/>
      <c r="CY22" s="246"/>
      <c r="CZ22" s="361"/>
      <c r="DA22" s="246"/>
      <c r="DB22" s="246"/>
      <c r="DC22" s="246"/>
      <c r="DD22" s="246"/>
      <c r="DE22" s="246"/>
      <c r="DF22" s="246"/>
      <c r="DG22" s="246"/>
      <c r="DH22" s="246"/>
      <c r="DI22" s="246"/>
      <c r="DJ22" s="246"/>
      <c r="DK22" s="246"/>
      <c r="DL22" s="246"/>
      <c r="DM22" s="246"/>
      <c r="DN22" s="246"/>
      <c r="DO22" s="246"/>
      <c r="DP22" s="246"/>
      <c r="DQ22" s="361"/>
    </row>
    <row r="23" spans="1:121" s="253" customFormat="1">
      <c r="A23" s="747"/>
      <c r="B23" s="563">
        <v>8</v>
      </c>
      <c r="C23" s="653"/>
      <c r="D23" s="654"/>
      <c r="E23" s="655"/>
      <c r="F23" s="655"/>
      <c r="G23" s="655"/>
      <c r="H23" s="654"/>
      <c r="I23" s="655"/>
      <c r="J23" s="655"/>
      <c r="K23" s="749"/>
      <c r="N23" s="567"/>
      <c r="O23" s="567"/>
      <c r="P23" s="567"/>
      <c r="Q23" s="567"/>
      <c r="R23" s="567"/>
      <c r="S23" s="486"/>
      <c r="T23" s="246"/>
      <c r="U23" s="246"/>
      <c r="V23" s="246"/>
      <c r="W23" s="246"/>
      <c r="X23" s="246"/>
      <c r="Y23" s="246"/>
      <c r="Z23" s="246"/>
      <c r="AA23" s="246"/>
      <c r="AB23" s="246"/>
      <c r="AC23" s="246"/>
      <c r="AD23" s="246"/>
      <c r="AE23" s="246"/>
      <c r="AF23" s="361"/>
      <c r="AG23" s="246"/>
      <c r="AH23" s="246"/>
      <c r="AI23" s="246"/>
      <c r="AJ23" s="246"/>
      <c r="AK23" s="246"/>
      <c r="AL23" s="246"/>
      <c r="AM23" s="246"/>
      <c r="AN23" s="246"/>
      <c r="AO23" s="246"/>
      <c r="AP23" s="246"/>
      <c r="AQ23" s="246"/>
      <c r="AR23" s="361"/>
      <c r="AS23" s="246"/>
      <c r="AT23" s="246"/>
      <c r="AU23" s="246"/>
      <c r="AV23" s="246"/>
      <c r="AW23" s="246"/>
      <c r="AX23" s="246"/>
      <c r="AY23" s="246"/>
      <c r="AZ23" s="246"/>
      <c r="BA23" s="246"/>
      <c r="BB23" s="246"/>
      <c r="BC23" s="246"/>
      <c r="BD23" s="361"/>
      <c r="BE23" s="246"/>
      <c r="BF23" s="246"/>
      <c r="BG23" s="246"/>
      <c r="BH23" s="246"/>
      <c r="BI23" s="246"/>
      <c r="BJ23" s="246"/>
      <c r="BK23" s="246"/>
      <c r="BL23" s="246"/>
      <c r="BM23" s="246"/>
      <c r="BN23" s="246"/>
      <c r="BO23" s="246"/>
      <c r="BP23" s="361"/>
      <c r="BQ23" s="246"/>
      <c r="BR23" s="246"/>
      <c r="BS23" s="246"/>
      <c r="BT23" s="246"/>
      <c r="BU23" s="246"/>
      <c r="BV23" s="246"/>
      <c r="BW23" s="246"/>
      <c r="BX23" s="246"/>
      <c r="BY23" s="246"/>
      <c r="BZ23" s="246"/>
      <c r="CA23" s="246"/>
      <c r="CB23" s="361"/>
      <c r="CC23" s="246"/>
      <c r="CD23" s="246"/>
      <c r="CE23" s="246"/>
      <c r="CF23" s="246"/>
      <c r="CG23" s="246"/>
      <c r="CH23" s="246"/>
      <c r="CI23" s="246"/>
      <c r="CJ23" s="246"/>
      <c r="CK23" s="246"/>
      <c r="CL23" s="246"/>
      <c r="CM23" s="246"/>
      <c r="CN23" s="361"/>
      <c r="CO23" s="246"/>
      <c r="CP23" s="246"/>
      <c r="CQ23" s="246"/>
      <c r="CR23" s="246"/>
      <c r="CS23" s="246"/>
      <c r="CT23" s="246"/>
      <c r="CU23" s="246"/>
      <c r="CV23" s="246"/>
      <c r="CW23" s="246"/>
      <c r="CX23" s="246"/>
      <c r="CY23" s="246"/>
      <c r="CZ23" s="361"/>
      <c r="DA23" s="246"/>
      <c r="DB23" s="246"/>
      <c r="DC23" s="246"/>
      <c r="DD23" s="246"/>
      <c r="DE23" s="246"/>
      <c r="DF23" s="246"/>
      <c r="DG23" s="246"/>
      <c r="DH23" s="246"/>
      <c r="DI23" s="246"/>
      <c r="DJ23" s="246"/>
      <c r="DK23" s="246"/>
      <c r="DL23" s="246"/>
      <c r="DM23" s="246"/>
      <c r="DN23" s="246"/>
      <c r="DO23" s="246"/>
      <c r="DP23" s="246"/>
      <c r="DQ23" s="361"/>
    </row>
    <row r="24" spans="1:121" s="253" customFormat="1">
      <c r="A24" s="747"/>
      <c r="B24" s="563">
        <v>9</v>
      </c>
      <c r="C24" s="653"/>
      <c r="D24" s="654"/>
      <c r="E24" s="655"/>
      <c r="F24" s="655"/>
      <c r="G24" s="655"/>
      <c r="H24" s="654"/>
      <c r="I24" s="655"/>
      <c r="J24" s="655"/>
      <c r="K24" s="749"/>
      <c r="N24" s="567"/>
      <c r="O24" s="567"/>
      <c r="P24" s="567"/>
      <c r="Q24" s="567"/>
      <c r="R24" s="567"/>
      <c r="S24" s="486"/>
      <c r="T24" s="246"/>
      <c r="U24" s="246"/>
      <c r="V24" s="246"/>
      <c r="W24" s="246"/>
      <c r="X24" s="246"/>
      <c r="Y24" s="246"/>
      <c r="Z24" s="246"/>
      <c r="AA24" s="246"/>
      <c r="AB24" s="246"/>
      <c r="AC24" s="246"/>
      <c r="AD24" s="246"/>
      <c r="AE24" s="246"/>
      <c r="AF24" s="361"/>
      <c r="AG24" s="246"/>
      <c r="AH24" s="246"/>
      <c r="AI24" s="246"/>
      <c r="AJ24" s="246"/>
      <c r="AK24" s="246"/>
      <c r="AL24" s="246"/>
      <c r="AM24" s="246"/>
      <c r="AN24" s="246"/>
      <c r="AO24" s="246"/>
      <c r="AP24" s="246"/>
      <c r="AQ24" s="246"/>
      <c r="AR24" s="361"/>
      <c r="AS24" s="246"/>
      <c r="AT24" s="246"/>
      <c r="AU24" s="246"/>
      <c r="AV24" s="246"/>
      <c r="AW24" s="246"/>
      <c r="AX24" s="246"/>
      <c r="AY24" s="246"/>
      <c r="AZ24" s="246"/>
      <c r="BA24" s="246"/>
      <c r="BB24" s="246"/>
      <c r="BC24" s="246"/>
      <c r="BD24" s="361"/>
      <c r="BE24" s="246"/>
      <c r="BF24" s="246"/>
      <c r="BG24" s="246"/>
      <c r="BH24" s="246"/>
      <c r="BI24" s="246"/>
      <c r="BJ24" s="246"/>
      <c r="BK24" s="246"/>
      <c r="BL24" s="246"/>
      <c r="BM24" s="246"/>
      <c r="BN24" s="246"/>
      <c r="BO24" s="246"/>
      <c r="BP24" s="361"/>
      <c r="BQ24" s="246"/>
      <c r="BR24" s="246"/>
      <c r="BS24" s="246"/>
      <c r="BT24" s="246"/>
      <c r="BU24" s="246"/>
      <c r="BV24" s="246"/>
      <c r="BW24" s="246"/>
      <c r="BX24" s="246"/>
      <c r="BY24" s="246"/>
      <c r="BZ24" s="246"/>
      <c r="CA24" s="246"/>
      <c r="CB24" s="361"/>
      <c r="CC24" s="246"/>
      <c r="CD24" s="246"/>
      <c r="CE24" s="246"/>
      <c r="CF24" s="246"/>
      <c r="CG24" s="246"/>
      <c r="CH24" s="246"/>
      <c r="CI24" s="246"/>
      <c r="CJ24" s="246"/>
      <c r="CK24" s="246"/>
      <c r="CL24" s="246"/>
      <c r="CM24" s="246"/>
      <c r="CN24" s="361"/>
      <c r="CO24" s="246"/>
      <c r="CP24" s="246"/>
      <c r="CQ24" s="246"/>
      <c r="CR24" s="246"/>
      <c r="CS24" s="246"/>
      <c r="CT24" s="246"/>
      <c r="CU24" s="246"/>
      <c r="CV24" s="246"/>
      <c r="CW24" s="246"/>
      <c r="CX24" s="246"/>
      <c r="CY24" s="246"/>
      <c r="CZ24" s="361"/>
      <c r="DA24" s="246"/>
      <c r="DB24" s="246"/>
      <c r="DC24" s="246"/>
      <c r="DD24" s="246"/>
      <c r="DE24" s="246"/>
      <c r="DF24" s="246"/>
      <c r="DG24" s="246"/>
      <c r="DH24" s="246"/>
      <c r="DI24" s="246"/>
      <c r="DJ24" s="246"/>
      <c r="DK24" s="246"/>
      <c r="DL24" s="246"/>
      <c r="DM24" s="246"/>
      <c r="DN24" s="246"/>
      <c r="DO24" s="246"/>
      <c r="DP24" s="246"/>
      <c r="DQ24" s="361"/>
    </row>
    <row r="25" spans="1:121" s="253" customFormat="1">
      <c r="A25" s="747"/>
      <c r="B25" s="563">
        <v>10</v>
      </c>
      <c r="C25" s="653"/>
      <c r="D25" s="654"/>
      <c r="E25" s="655"/>
      <c r="F25" s="655"/>
      <c r="G25" s="655"/>
      <c r="H25" s="654"/>
      <c r="I25" s="655"/>
      <c r="J25" s="655"/>
      <c r="K25" s="749"/>
      <c r="N25" s="567"/>
      <c r="O25" s="567"/>
      <c r="P25" s="567"/>
      <c r="Q25" s="567"/>
      <c r="R25" s="567"/>
      <c r="S25" s="486"/>
      <c r="T25" s="246"/>
      <c r="U25" s="246"/>
      <c r="V25" s="246"/>
      <c r="W25" s="246"/>
      <c r="X25" s="246"/>
      <c r="Y25" s="246"/>
      <c r="Z25" s="246"/>
      <c r="AA25" s="246"/>
      <c r="AB25" s="246"/>
      <c r="AC25" s="246"/>
      <c r="AD25" s="246"/>
      <c r="AE25" s="246"/>
      <c r="AF25" s="361"/>
      <c r="AG25" s="246"/>
      <c r="AH25" s="246"/>
      <c r="AI25" s="246"/>
      <c r="AJ25" s="246"/>
      <c r="AK25" s="246"/>
      <c r="AL25" s="246"/>
      <c r="AM25" s="246"/>
      <c r="AN25" s="246"/>
      <c r="AO25" s="246"/>
      <c r="AP25" s="246"/>
      <c r="AQ25" s="246"/>
      <c r="AR25" s="361"/>
      <c r="AS25" s="246"/>
      <c r="AT25" s="246"/>
      <c r="AU25" s="246"/>
      <c r="AV25" s="246"/>
      <c r="AW25" s="246"/>
      <c r="AX25" s="246"/>
      <c r="AY25" s="246"/>
      <c r="AZ25" s="246"/>
      <c r="BA25" s="246"/>
      <c r="BB25" s="246"/>
      <c r="BC25" s="246"/>
      <c r="BD25" s="361"/>
      <c r="BE25" s="246"/>
      <c r="BF25" s="246"/>
      <c r="BG25" s="246"/>
      <c r="BH25" s="246"/>
      <c r="BI25" s="246"/>
      <c r="BJ25" s="246"/>
      <c r="BK25" s="246"/>
      <c r="BL25" s="246"/>
      <c r="BM25" s="246"/>
      <c r="BN25" s="246"/>
      <c r="BO25" s="246"/>
      <c r="BP25" s="361"/>
      <c r="BQ25" s="246"/>
      <c r="BR25" s="246"/>
      <c r="BS25" s="246"/>
      <c r="BT25" s="246"/>
      <c r="BU25" s="246"/>
      <c r="BV25" s="246"/>
      <c r="BW25" s="246"/>
      <c r="BX25" s="246"/>
      <c r="BY25" s="246"/>
      <c r="BZ25" s="246"/>
      <c r="CA25" s="246"/>
      <c r="CB25" s="361"/>
      <c r="CC25" s="246"/>
      <c r="CD25" s="246"/>
      <c r="CE25" s="246"/>
      <c r="CF25" s="246"/>
      <c r="CG25" s="246"/>
      <c r="CH25" s="246"/>
      <c r="CI25" s="246"/>
      <c r="CJ25" s="246"/>
      <c r="CK25" s="246"/>
      <c r="CL25" s="246"/>
      <c r="CM25" s="246"/>
      <c r="CN25" s="361"/>
      <c r="CO25" s="246"/>
      <c r="CP25" s="246"/>
      <c r="CQ25" s="246"/>
      <c r="CR25" s="246"/>
      <c r="CS25" s="246"/>
      <c r="CT25" s="246"/>
      <c r="CU25" s="246"/>
      <c r="CV25" s="246"/>
      <c r="CW25" s="246"/>
      <c r="CX25" s="246"/>
      <c r="CY25" s="246"/>
      <c r="CZ25" s="361"/>
      <c r="DA25" s="246"/>
      <c r="DB25" s="246"/>
      <c r="DC25" s="246"/>
      <c r="DD25" s="246"/>
      <c r="DE25" s="246"/>
      <c r="DF25" s="246"/>
      <c r="DG25" s="246"/>
      <c r="DH25" s="246"/>
      <c r="DI25" s="246"/>
      <c r="DJ25" s="246"/>
      <c r="DK25" s="246"/>
      <c r="DL25" s="246"/>
      <c r="DM25" s="246"/>
      <c r="DN25" s="246"/>
      <c r="DO25" s="246"/>
      <c r="DP25" s="246"/>
      <c r="DQ25" s="361"/>
    </row>
    <row r="26" spans="1:121" s="253" customFormat="1">
      <c r="A26" s="485"/>
      <c r="B26" s="359"/>
      <c r="C26" s="360"/>
      <c r="D26" s="360"/>
      <c r="E26" s="360"/>
      <c r="G26" s="368"/>
      <c r="H26" s="368"/>
      <c r="N26" s="368"/>
      <c r="O26" s="368"/>
      <c r="P26" s="368"/>
      <c r="Q26" s="368"/>
      <c r="R26" s="368"/>
      <c r="S26" s="486"/>
      <c r="T26" s="361"/>
      <c r="U26" s="246"/>
      <c r="V26" s="246"/>
      <c r="W26" s="246"/>
      <c r="X26" s="246"/>
      <c r="Y26" s="246"/>
      <c r="Z26" s="246"/>
      <c r="AA26" s="246"/>
      <c r="AB26" s="246"/>
      <c r="AC26" s="246"/>
      <c r="AD26" s="246"/>
      <c r="AE26" s="246"/>
      <c r="AF26" s="361"/>
      <c r="AG26" s="246"/>
      <c r="AH26" s="246"/>
      <c r="AI26" s="246"/>
      <c r="AJ26" s="246"/>
      <c r="AK26" s="246"/>
      <c r="AL26" s="246"/>
      <c r="AM26" s="246"/>
      <c r="AN26" s="246"/>
      <c r="AO26" s="246"/>
      <c r="AP26" s="246"/>
      <c r="AQ26" s="246"/>
      <c r="AR26" s="361"/>
      <c r="AS26" s="246"/>
      <c r="AT26" s="246"/>
      <c r="AU26" s="246"/>
      <c r="AV26" s="246"/>
      <c r="AW26" s="246"/>
      <c r="AX26" s="246"/>
      <c r="AY26" s="246"/>
      <c r="AZ26" s="246"/>
      <c r="BA26" s="246"/>
      <c r="BB26" s="246"/>
      <c r="BC26" s="246"/>
      <c r="BD26" s="361"/>
      <c r="BE26" s="246"/>
      <c r="BF26" s="246"/>
      <c r="BG26" s="246"/>
      <c r="BH26" s="246"/>
      <c r="BI26" s="246"/>
      <c r="BJ26" s="246"/>
      <c r="BK26" s="246"/>
      <c r="BL26" s="246"/>
      <c r="BM26" s="246"/>
      <c r="BN26" s="246"/>
      <c r="BO26" s="246"/>
      <c r="BP26" s="361"/>
      <c r="BQ26" s="246"/>
      <c r="BR26" s="246"/>
      <c r="BS26" s="246"/>
      <c r="BT26" s="246"/>
      <c r="BU26" s="246"/>
      <c r="BV26" s="246"/>
      <c r="BW26" s="246"/>
      <c r="BX26" s="246"/>
      <c r="BY26" s="246"/>
      <c r="BZ26" s="246"/>
      <c r="CA26" s="246"/>
      <c r="CB26" s="361"/>
      <c r="CC26" s="246"/>
      <c r="CD26" s="246"/>
      <c r="CE26" s="246"/>
      <c r="CF26" s="246"/>
      <c r="CG26" s="246"/>
      <c r="CH26" s="246"/>
      <c r="CI26" s="246"/>
      <c r="CJ26" s="246"/>
      <c r="CK26" s="246"/>
      <c r="CL26" s="246"/>
      <c r="CM26" s="246"/>
      <c r="CN26" s="361"/>
      <c r="CO26" s="246"/>
      <c r="CP26" s="246"/>
      <c r="CQ26" s="246"/>
      <c r="CR26" s="246"/>
      <c r="CS26" s="246"/>
      <c r="CT26" s="246"/>
      <c r="CU26" s="246"/>
      <c r="CV26" s="246"/>
      <c r="CW26" s="246"/>
      <c r="CX26" s="246"/>
      <c r="CY26" s="246"/>
      <c r="CZ26" s="361"/>
      <c r="DA26" s="246"/>
      <c r="DB26" s="246"/>
      <c r="DC26" s="246"/>
      <c r="DD26" s="246"/>
      <c r="DE26" s="246"/>
      <c r="DF26" s="246"/>
      <c r="DG26" s="246"/>
      <c r="DH26" s="246"/>
      <c r="DI26" s="246"/>
      <c r="DJ26" s="246"/>
      <c r="DK26" s="246"/>
      <c r="DL26" s="246"/>
      <c r="DM26" s="246"/>
      <c r="DN26" s="246"/>
      <c r="DO26" s="246"/>
      <c r="DP26" s="246"/>
      <c r="DQ26" s="361"/>
    </row>
    <row r="27" spans="1:121" s="253" customFormat="1" ht="33" hidden="1" outlineLevel="1">
      <c r="A27" s="485"/>
      <c r="B27" s="559" t="s">
        <v>240</v>
      </c>
      <c r="C27" s="569"/>
      <c r="D27" s="360"/>
      <c r="E27" s="360"/>
      <c r="G27" s="368"/>
      <c r="H27" s="368"/>
      <c r="N27" s="368"/>
      <c r="O27" s="368"/>
      <c r="P27" s="368"/>
      <c r="Q27" s="368"/>
      <c r="R27" s="368"/>
      <c r="S27" s="486"/>
      <c r="T27" s="361"/>
      <c r="U27" s="246"/>
      <c r="V27" s="246"/>
      <c r="W27" s="246"/>
      <c r="X27" s="246"/>
      <c r="Y27" s="246"/>
      <c r="Z27" s="246"/>
      <c r="AA27" s="246"/>
      <c r="AB27" s="246"/>
      <c r="AC27" s="246"/>
      <c r="AD27" s="246"/>
      <c r="AE27" s="246"/>
      <c r="AF27" s="361"/>
      <c r="AG27" s="246"/>
      <c r="AH27" s="246"/>
      <c r="AI27" s="246"/>
      <c r="AJ27" s="246"/>
      <c r="AK27" s="246"/>
      <c r="AL27" s="246"/>
      <c r="AM27" s="246"/>
      <c r="AN27" s="246"/>
      <c r="AO27" s="246"/>
      <c r="AP27" s="246"/>
      <c r="AQ27" s="246"/>
      <c r="AR27" s="361"/>
      <c r="AS27" s="246"/>
      <c r="AT27" s="246"/>
      <c r="AU27" s="246"/>
      <c r="AV27" s="246"/>
      <c r="AW27" s="246"/>
      <c r="AX27" s="246"/>
      <c r="AY27" s="246"/>
      <c r="AZ27" s="246"/>
      <c r="BA27" s="246"/>
      <c r="BB27" s="246"/>
      <c r="BC27" s="246"/>
      <c r="BD27" s="361"/>
      <c r="BE27" s="246"/>
      <c r="BF27" s="246"/>
      <c r="BG27" s="246"/>
      <c r="BH27" s="246"/>
      <c r="BI27" s="246"/>
      <c r="BJ27" s="246"/>
      <c r="BK27" s="246"/>
      <c r="BL27" s="246"/>
      <c r="BM27" s="246"/>
      <c r="BN27" s="246"/>
      <c r="BO27" s="246"/>
      <c r="BP27" s="361"/>
      <c r="BQ27" s="246"/>
      <c r="BR27" s="246"/>
      <c r="BS27" s="246"/>
      <c r="BT27" s="246"/>
      <c r="BU27" s="246"/>
      <c r="BV27" s="246"/>
      <c r="BW27" s="246"/>
      <c r="BX27" s="246"/>
      <c r="BY27" s="246"/>
      <c r="BZ27" s="246"/>
      <c r="CA27" s="246"/>
      <c r="CB27" s="361"/>
      <c r="CC27" s="246"/>
      <c r="CD27" s="246"/>
      <c r="CE27" s="246"/>
      <c r="CF27" s="246"/>
      <c r="CG27" s="246"/>
      <c r="CH27" s="246"/>
      <c r="CI27" s="246"/>
      <c r="CJ27" s="246"/>
      <c r="CK27" s="246"/>
      <c r="CL27" s="246"/>
      <c r="CM27" s="246"/>
      <c r="CN27" s="361"/>
      <c r="CO27" s="246"/>
      <c r="CP27" s="246"/>
      <c r="CQ27" s="246"/>
      <c r="CR27" s="246"/>
      <c r="CS27" s="246"/>
      <c r="CT27" s="246"/>
      <c r="CU27" s="246"/>
      <c r="CV27" s="246"/>
      <c r="CW27" s="246"/>
      <c r="CX27" s="246"/>
      <c r="CY27" s="246"/>
      <c r="CZ27" s="361"/>
      <c r="DA27" s="246"/>
      <c r="DB27" s="246"/>
      <c r="DC27" s="246"/>
      <c r="DD27" s="246"/>
      <c r="DE27" s="246"/>
      <c r="DF27" s="246"/>
      <c r="DG27" s="246"/>
      <c r="DH27" s="246"/>
      <c r="DI27" s="246"/>
      <c r="DJ27" s="246"/>
      <c r="DK27" s="246"/>
      <c r="DL27" s="246"/>
      <c r="DM27" s="246"/>
      <c r="DN27" s="246"/>
      <c r="DO27" s="246"/>
      <c r="DP27" s="246"/>
      <c r="DQ27" s="361"/>
    </row>
    <row r="28" spans="1:121" s="253" customFormat="1" hidden="1" outlineLevel="1">
      <c r="A28" s="485"/>
      <c r="B28" s="359"/>
      <c r="C28" s="359"/>
      <c r="D28" s="360"/>
      <c r="E28" s="360"/>
      <c r="G28" s="368"/>
      <c r="H28" s="368"/>
      <c r="N28" s="368"/>
      <c r="O28" s="368"/>
      <c r="P28" s="368"/>
      <c r="Q28" s="368"/>
      <c r="R28" s="368"/>
      <c r="S28" s="486"/>
      <c r="T28" s="361"/>
      <c r="U28" s="246"/>
      <c r="V28" s="246"/>
      <c r="W28" s="246"/>
      <c r="X28" s="246"/>
      <c r="Y28" s="246"/>
      <c r="Z28" s="246"/>
      <c r="AA28" s="246"/>
      <c r="AB28" s="246"/>
      <c r="AC28" s="246"/>
      <c r="AD28" s="246"/>
      <c r="AE28" s="246"/>
      <c r="AF28" s="361"/>
      <c r="AG28" s="246"/>
      <c r="AH28" s="246"/>
      <c r="AI28" s="246"/>
      <c r="AJ28" s="246"/>
      <c r="AK28" s="246"/>
      <c r="AL28" s="246"/>
      <c r="AM28" s="246"/>
      <c r="AN28" s="246"/>
      <c r="AO28" s="246"/>
      <c r="AP28" s="246"/>
      <c r="AQ28" s="246"/>
      <c r="AR28" s="361"/>
      <c r="AS28" s="246"/>
      <c r="AT28" s="246"/>
      <c r="AU28" s="246"/>
      <c r="AV28" s="246"/>
      <c r="AW28" s="246"/>
      <c r="AX28" s="246"/>
      <c r="AY28" s="246"/>
      <c r="AZ28" s="246"/>
      <c r="BA28" s="246"/>
      <c r="BB28" s="246"/>
      <c r="BC28" s="246"/>
      <c r="BD28" s="361"/>
      <c r="BE28" s="246"/>
      <c r="BF28" s="246"/>
      <c r="BG28" s="246"/>
      <c r="BH28" s="246"/>
      <c r="BI28" s="246"/>
      <c r="BJ28" s="246"/>
      <c r="BK28" s="246"/>
      <c r="BL28" s="246"/>
      <c r="BM28" s="246"/>
      <c r="BN28" s="246"/>
      <c r="BO28" s="246"/>
      <c r="BP28" s="361"/>
      <c r="BQ28" s="246"/>
      <c r="BR28" s="246"/>
      <c r="BS28" s="246"/>
      <c r="BT28" s="246"/>
      <c r="BU28" s="246"/>
      <c r="BV28" s="246"/>
      <c r="BW28" s="246"/>
      <c r="BX28" s="246"/>
      <c r="BY28" s="246"/>
      <c r="BZ28" s="246"/>
      <c r="CA28" s="246"/>
      <c r="CB28" s="361"/>
      <c r="CC28" s="246"/>
      <c r="CD28" s="246"/>
      <c r="CE28" s="246"/>
      <c r="CF28" s="246"/>
      <c r="CG28" s="246"/>
      <c r="CH28" s="246"/>
      <c r="CI28" s="246"/>
      <c r="CJ28" s="246"/>
      <c r="CK28" s="246"/>
      <c r="CL28" s="246"/>
      <c r="CM28" s="246"/>
      <c r="CN28" s="361"/>
      <c r="CO28" s="246"/>
      <c r="CP28" s="246"/>
      <c r="CQ28" s="246"/>
      <c r="CR28" s="246"/>
      <c r="CS28" s="246"/>
      <c r="CT28" s="246"/>
      <c r="CU28" s="246"/>
      <c r="CV28" s="246"/>
      <c r="CW28" s="246"/>
      <c r="CX28" s="246"/>
      <c r="CY28" s="246"/>
      <c r="CZ28" s="361"/>
      <c r="DA28" s="246"/>
      <c r="DB28" s="246"/>
      <c r="DC28" s="246"/>
      <c r="DD28" s="246"/>
      <c r="DE28" s="246"/>
      <c r="DF28" s="246"/>
      <c r="DG28" s="246"/>
      <c r="DH28" s="246"/>
      <c r="DI28" s="246"/>
      <c r="DJ28" s="246"/>
      <c r="DK28" s="246"/>
      <c r="DL28" s="246"/>
      <c r="DM28" s="246"/>
      <c r="DN28" s="246"/>
      <c r="DO28" s="246"/>
      <c r="DP28" s="246"/>
      <c r="DQ28" s="361"/>
    </row>
    <row r="29" spans="1:121" s="253" customFormat="1" ht="49.5" collapsed="1">
      <c r="A29" s="485"/>
      <c r="B29" s="657" t="s">
        <v>2104</v>
      </c>
      <c r="C29" s="703" t="str">
        <f>IF(AND(' קבועים'!$E$107&gt;0, ' קבועים'!$E$108&gt;0),' קבועים'!E107,"תא זה יעודכן אוטומטית עם מילוי סעיף 2.2")</f>
        <v>תא זה יעודכן אוטומטית עם מילוי סעיף 2.2</v>
      </c>
      <c r="D29" s="657" t="s">
        <v>2103</v>
      </c>
      <c r="E29" s="703" t="str">
        <f>IF(AND(' קבועים'!$B$107&gt;0, ' קבועים'!$B$108&gt;0),' קבועים'!B107,"תא זה יעודכן אוטומטית עם מילוי סעיף 2.2")</f>
        <v>תא זה יעודכן אוטומטית עם מילוי סעיף 2.2</v>
      </c>
      <c r="H29" s="368"/>
      <c r="N29" s="368"/>
      <c r="O29" s="368"/>
      <c r="P29" s="368"/>
      <c r="Q29" s="368"/>
      <c r="R29" s="368"/>
      <c r="S29" s="486"/>
      <c r="T29" s="361"/>
      <c r="U29" s="246"/>
      <c r="V29" s="246"/>
      <c r="W29" s="246"/>
      <c r="X29" s="246"/>
      <c r="Y29" s="246"/>
      <c r="Z29" s="246"/>
      <c r="AA29" s="246"/>
      <c r="AB29" s="246"/>
      <c r="AC29" s="246"/>
      <c r="AD29" s="246"/>
      <c r="AE29" s="246"/>
      <c r="AF29" s="361"/>
      <c r="AG29" s="246"/>
      <c r="AH29" s="246"/>
      <c r="AI29" s="246"/>
      <c r="AJ29" s="246"/>
      <c r="AK29" s="246"/>
      <c r="AL29" s="246"/>
      <c r="AM29" s="246"/>
      <c r="AN29" s="246"/>
      <c r="AO29" s="246"/>
      <c r="AP29" s="246"/>
      <c r="AQ29" s="246"/>
      <c r="AR29" s="361"/>
      <c r="AS29" s="246"/>
      <c r="AT29" s="246"/>
      <c r="AU29" s="246"/>
      <c r="AV29" s="246"/>
      <c r="AW29" s="246"/>
      <c r="AX29" s="246"/>
      <c r="AY29" s="246"/>
      <c r="AZ29" s="246"/>
      <c r="BA29" s="246"/>
      <c r="BB29" s="246"/>
      <c r="BC29" s="246"/>
      <c r="BD29" s="361"/>
      <c r="BE29" s="246"/>
      <c r="BF29" s="246"/>
      <c r="BG29" s="246"/>
      <c r="BH29" s="246"/>
      <c r="BI29" s="246"/>
      <c r="BJ29" s="246"/>
      <c r="BK29" s="246"/>
      <c r="BL29" s="246"/>
      <c r="BM29" s="246"/>
      <c r="BN29" s="246"/>
      <c r="BO29" s="246"/>
      <c r="BP29" s="361"/>
      <c r="BQ29" s="246"/>
      <c r="BR29" s="246"/>
      <c r="BS29" s="246"/>
      <c r="BT29" s="246"/>
      <c r="BU29" s="246"/>
      <c r="BV29" s="246"/>
      <c r="BW29" s="246"/>
      <c r="BX29" s="246"/>
      <c r="BY29" s="246"/>
      <c r="BZ29" s="246"/>
      <c r="CA29" s="246"/>
      <c r="CB29" s="361"/>
      <c r="CC29" s="246"/>
      <c r="CD29" s="246"/>
      <c r="CE29" s="246"/>
      <c r="CF29" s="246"/>
      <c r="CG29" s="246"/>
      <c r="CH29" s="246"/>
      <c r="CI29" s="246"/>
      <c r="CJ29" s="246"/>
      <c r="CK29" s="246"/>
      <c r="CL29" s="246"/>
      <c r="CM29" s="246"/>
      <c r="CN29" s="361"/>
      <c r="CO29" s="246"/>
      <c r="CP29" s="246"/>
      <c r="CQ29" s="246"/>
      <c r="CR29" s="246"/>
      <c r="CS29" s="246"/>
      <c r="CT29" s="246"/>
      <c r="CU29" s="246"/>
      <c r="CV29" s="246"/>
      <c r="CW29" s="246"/>
      <c r="CX29" s="246"/>
      <c r="CY29" s="246"/>
      <c r="CZ29" s="361"/>
      <c r="DA29" s="246"/>
      <c r="DB29" s="246"/>
      <c r="DC29" s="246"/>
      <c r="DD29" s="246"/>
      <c r="DE29" s="246"/>
      <c r="DF29" s="246"/>
      <c r="DG29" s="246"/>
      <c r="DH29" s="246"/>
      <c r="DI29" s="246"/>
      <c r="DJ29" s="246"/>
      <c r="DK29" s="246"/>
      <c r="DL29" s="246"/>
      <c r="DM29" s="246"/>
      <c r="DN29" s="246"/>
      <c r="DO29" s="246"/>
      <c r="DP29" s="246"/>
      <c r="DQ29" s="361"/>
    </row>
    <row r="30" spans="1:121" s="253" customFormat="1">
      <c r="A30" s="485"/>
      <c r="G30" s="368"/>
      <c r="H30" s="368"/>
      <c r="N30" s="368"/>
      <c r="O30" s="368"/>
      <c r="P30" s="368"/>
      <c r="Q30" s="368"/>
      <c r="R30" s="368"/>
      <c r="S30" s="486"/>
      <c r="T30" s="361"/>
      <c r="U30" s="246"/>
      <c r="V30" s="246"/>
      <c r="W30" s="246"/>
      <c r="X30" s="246"/>
      <c r="Y30" s="246"/>
      <c r="Z30" s="246"/>
      <c r="AA30" s="246"/>
      <c r="AB30" s="246"/>
      <c r="AC30" s="246"/>
      <c r="AD30" s="246"/>
      <c r="AE30" s="246"/>
      <c r="AF30" s="361"/>
      <c r="AG30" s="246"/>
      <c r="AH30" s="246"/>
      <c r="AI30" s="246"/>
      <c r="AJ30" s="246"/>
      <c r="AK30" s="246"/>
      <c r="AL30" s="246"/>
      <c r="AM30" s="246"/>
      <c r="AN30" s="246"/>
      <c r="AO30" s="246"/>
      <c r="AP30" s="246"/>
      <c r="AQ30" s="246"/>
      <c r="AR30" s="361"/>
      <c r="AS30" s="246"/>
      <c r="AT30" s="246"/>
      <c r="AU30" s="246"/>
      <c r="AV30" s="246"/>
      <c r="AW30" s="246"/>
      <c r="AX30" s="246"/>
      <c r="AY30" s="246"/>
      <c r="AZ30" s="246"/>
      <c r="BA30" s="246"/>
      <c r="BB30" s="246"/>
      <c r="BC30" s="246"/>
      <c r="BD30" s="361"/>
      <c r="BE30" s="246"/>
      <c r="BF30" s="246"/>
      <c r="BG30" s="246"/>
      <c r="BH30" s="246"/>
      <c r="BI30" s="246"/>
      <c r="BJ30" s="246"/>
      <c r="BK30" s="246"/>
      <c r="BL30" s="246"/>
      <c r="BM30" s="246"/>
      <c r="BN30" s="246"/>
      <c r="BO30" s="246"/>
      <c r="BP30" s="361"/>
      <c r="BQ30" s="246"/>
      <c r="BR30" s="246"/>
      <c r="BS30" s="246"/>
      <c r="BT30" s="246"/>
      <c r="BU30" s="246"/>
      <c r="BV30" s="246"/>
      <c r="BW30" s="246"/>
      <c r="BX30" s="246"/>
      <c r="BY30" s="246"/>
      <c r="BZ30" s="246"/>
      <c r="CA30" s="246"/>
      <c r="CB30" s="361"/>
      <c r="CC30" s="246"/>
      <c r="CD30" s="246"/>
      <c r="CE30" s="246"/>
      <c r="CF30" s="246"/>
      <c r="CG30" s="246"/>
      <c r="CH30" s="246"/>
      <c r="CI30" s="246"/>
      <c r="CJ30" s="246"/>
      <c r="CK30" s="246"/>
      <c r="CL30" s="246"/>
      <c r="CM30" s="246"/>
      <c r="CN30" s="361"/>
      <c r="CO30" s="246"/>
      <c r="CP30" s="246"/>
      <c r="CQ30" s="246"/>
      <c r="CR30" s="246"/>
      <c r="CS30" s="246"/>
      <c r="CT30" s="246"/>
      <c r="CU30" s="246"/>
      <c r="CV30" s="246"/>
      <c r="CW30" s="246"/>
      <c r="CX30" s="246"/>
      <c r="CY30" s="246"/>
      <c r="CZ30" s="361"/>
      <c r="DA30" s="246"/>
      <c r="DB30" s="246"/>
      <c r="DC30" s="246"/>
      <c r="DD30" s="246"/>
      <c r="DE30" s="246"/>
      <c r="DF30" s="246"/>
      <c r="DG30" s="246"/>
      <c r="DH30" s="246"/>
      <c r="DI30" s="246"/>
      <c r="DJ30" s="246"/>
      <c r="DK30" s="246"/>
      <c r="DL30" s="246"/>
      <c r="DM30" s="246"/>
      <c r="DN30" s="246"/>
      <c r="DO30" s="246"/>
      <c r="DP30" s="246"/>
      <c r="DQ30" s="361"/>
    </row>
    <row r="31" spans="1:121" s="253" customFormat="1" ht="54" hidden="1" customHeight="1" outlineLevel="1">
      <c r="A31" s="485"/>
      <c r="B31" s="570" t="s">
        <v>61</v>
      </c>
      <c r="C31" s="569"/>
      <c r="D31" s="570" t="s">
        <v>61</v>
      </c>
      <c r="E31" s="569"/>
      <c r="G31" s="368"/>
      <c r="H31" s="368"/>
      <c r="N31" s="368"/>
      <c r="O31" s="368"/>
      <c r="P31" s="368"/>
      <c r="Q31" s="368"/>
      <c r="R31" s="368"/>
      <c r="S31" s="486"/>
      <c r="T31" s="361"/>
      <c r="U31" s="246"/>
      <c r="V31" s="246"/>
      <c r="W31" s="246"/>
      <c r="X31" s="246"/>
      <c r="Y31" s="246"/>
      <c r="Z31" s="246"/>
      <c r="AA31" s="246"/>
      <c r="AB31" s="246"/>
      <c r="AC31" s="246"/>
      <c r="AD31" s="246"/>
      <c r="AE31" s="246"/>
      <c r="AF31" s="361"/>
      <c r="AG31" s="246"/>
      <c r="AH31" s="246"/>
      <c r="AI31" s="246"/>
      <c r="AJ31" s="246"/>
      <c r="AK31" s="246"/>
      <c r="AL31" s="246"/>
      <c r="AM31" s="246"/>
      <c r="AN31" s="246"/>
      <c r="AO31" s="246"/>
      <c r="AP31" s="246"/>
      <c r="AQ31" s="246"/>
      <c r="AR31" s="361"/>
      <c r="AS31" s="246"/>
      <c r="AT31" s="246"/>
      <c r="AU31" s="246"/>
      <c r="AV31" s="246"/>
      <c r="AW31" s="246"/>
      <c r="AX31" s="246"/>
      <c r="AY31" s="246"/>
      <c r="AZ31" s="246"/>
      <c r="BA31" s="246"/>
      <c r="BB31" s="246"/>
      <c r="BC31" s="246"/>
      <c r="BD31" s="361"/>
      <c r="BE31" s="246"/>
      <c r="BF31" s="246"/>
      <c r="BG31" s="246"/>
      <c r="BH31" s="246"/>
      <c r="BI31" s="246"/>
      <c r="BJ31" s="246"/>
      <c r="BK31" s="246"/>
      <c r="BL31" s="246"/>
      <c r="BM31" s="246"/>
      <c r="BN31" s="246"/>
      <c r="BO31" s="246"/>
      <c r="BP31" s="361"/>
      <c r="BQ31" s="246"/>
      <c r="BR31" s="246"/>
      <c r="BS31" s="246"/>
      <c r="BT31" s="246"/>
      <c r="BU31" s="246"/>
      <c r="BV31" s="246"/>
      <c r="BW31" s="246"/>
      <c r="BX31" s="246"/>
      <c r="BY31" s="246"/>
      <c r="BZ31" s="246"/>
      <c r="CA31" s="246"/>
      <c r="CB31" s="361"/>
      <c r="CC31" s="246"/>
      <c r="CD31" s="246"/>
      <c r="CE31" s="246"/>
      <c r="CF31" s="246"/>
      <c r="CG31" s="246"/>
      <c r="CH31" s="246"/>
      <c r="CI31" s="246"/>
      <c r="CJ31" s="246"/>
      <c r="CK31" s="246"/>
      <c r="CL31" s="246"/>
      <c r="CM31" s="246"/>
      <c r="CN31" s="361"/>
      <c r="CO31" s="246"/>
      <c r="CP31" s="246"/>
      <c r="CQ31" s="246"/>
      <c r="CR31" s="246"/>
      <c r="CS31" s="246"/>
      <c r="CT31" s="246"/>
      <c r="CU31" s="246"/>
      <c r="CV31" s="246"/>
      <c r="CW31" s="246"/>
      <c r="CX31" s="246"/>
      <c r="CY31" s="246"/>
      <c r="CZ31" s="361"/>
      <c r="DA31" s="246"/>
      <c r="DB31" s="246"/>
      <c r="DC31" s="246"/>
      <c r="DD31" s="246"/>
      <c r="DE31" s="246"/>
      <c r="DF31" s="246"/>
      <c r="DG31" s="246"/>
      <c r="DH31" s="246"/>
      <c r="DI31" s="246"/>
      <c r="DJ31" s="246"/>
      <c r="DK31" s="246"/>
      <c r="DL31" s="246"/>
      <c r="DM31" s="246"/>
      <c r="DN31" s="246"/>
      <c r="DO31" s="246"/>
      <c r="DP31" s="246"/>
      <c r="DQ31" s="361"/>
    </row>
    <row r="32" spans="1:121" s="253" customFormat="1" ht="54" hidden="1" customHeight="1" outlineLevel="1">
      <c r="A32" s="485"/>
      <c r="B32" s="570" t="s">
        <v>65</v>
      </c>
      <c r="C32" s="569"/>
      <c r="D32" s="571" t="s">
        <v>151</v>
      </c>
      <c r="E32" s="569"/>
      <c r="G32" s="368"/>
      <c r="H32" s="368"/>
      <c r="N32" s="368"/>
      <c r="O32" s="368"/>
      <c r="P32" s="368"/>
      <c r="Q32" s="368"/>
      <c r="R32" s="368"/>
      <c r="S32" s="486"/>
      <c r="T32" s="361"/>
      <c r="U32" s="246"/>
      <c r="V32" s="246"/>
      <c r="W32" s="246"/>
      <c r="X32" s="246"/>
      <c r="Y32" s="246"/>
      <c r="Z32" s="246"/>
      <c r="AA32" s="246"/>
      <c r="AB32" s="246"/>
      <c r="AC32" s="246"/>
      <c r="AD32" s="246"/>
      <c r="AE32" s="246"/>
      <c r="AF32" s="361"/>
      <c r="AG32" s="246"/>
      <c r="AH32" s="246"/>
      <c r="AI32" s="246"/>
      <c r="AJ32" s="246"/>
      <c r="AK32" s="246"/>
      <c r="AL32" s="246"/>
      <c r="AM32" s="246"/>
      <c r="AN32" s="246"/>
      <c r="AO32" s="246"/>
      <c r="AP32" s="246"/>
      <c r="AQ32" s="246"/>
      <c r="AR32" s="361"/>
      <c r="AS32" s="246"/>
      <c r="AT32" s="246"/>
      <c r="AU32" s="246"/>
      <c r="AV32" s="246"/>
      <c r="AW32" s="246"/>
      <c r="AX32" s="246"/>
      <c r="AY32" s="246"/>
      <c r="AZ32" s="246"/>
      <c r="BA32" s="246"/>
      <c r="BB32" s="246"/>
      <c r="BC32" s="246"/>
      <c r="BD32" s="361"/>
      <c r="BE32" s="246"/>
      <c r="BF32" s="246"/>
      <c r="BG32" s="246"/>
      <c r="BH32" s="246"/>
      <c r="BI32" s="246"/>
      <c r="BJ32" s="246"/>
      <c r="BK32" s="246"/>
      <c r="BL32" s="246"/>
      <c r="BM32" s="246"/>
      <c r="BN32" s="246"/>
      <c r="BO32" s="246"/>
      <c r="BP32" s="361"/>
      <c r="BQ32" s="246"/>
      <c r="BR32" s="246"/>
      <c r="BS32" s="246"/>
      <c r="BT32" s="246"/>
      <c r="BU32" s="246"/>
      <c r="BV32" s="246"/>
      <c r="BW32" s="246"/>
      <c r="BX32" s="246"/>
      <c r="BY32" s="246"/>
      <c r="BZ32" s="246"/>
      <c r="CA32" s="246"/>
      <c r="CB32" s="361"/>
      <c r="CC32" s="246"/>
      <c r="CD32" s="246"/>
      <c r="CE32" s="246"/>
      <c r="CF32" s="246"/>
      <c r="CG32" s="246"/>
      <c r="CH32" s="246"/>
      <c r="CI32" s="246"/>
      <c r="CJ32" s="246"/>
      <c r="CK32" s="246"/>
      <c r="CL32" s="246"/>
      <c r="CM32" s="246"/>
      <c r="CN32" s="361"/>
      <c r="CO32" s="246"/>
      <c r="CP32" s="246"/>
      <c r="CQ32" s="246"/>
      <c r="CR32" s="246"/>
      <c r="CS32" s="246"/>
      <c r="CT32" s="246"/>
      <c r="CU32" s="246"/>
      <c r="CV32" s="246"/>
      <c r="CW32" s="246"/>
      <c r="CX32" s="246"/>
      <c r="CY32" s="246"/>
      <c r="CZ32" s="361"/>
      <c r="DA32" s="246"/>
      <c r="DB32" s="246"/>
      <c r="DC32" s="246"/>
      <c r="DD32" s="246"/>
      <c r="DE32" s="246"/>
      <c r="DF32" s="246"/>
      <c r="DG32" s="246"/>
      <c r="DH32" s="246"/>
      <c r="DI32" s="246"/>
      <c r="DJ32" s="246"/>
      <c r="DK32" s="246"/>
      <c r="DL32" s="246"/>
      <c r="DM32" s="246"/>
      <c r="DN32" s="246"/>
      <c r="DO32" s="246"/>
      <c r="DP32" s="246"/>
      <c r="DQ32" s="361"/>
    </row>
    <row r="33" spans="1:121" s="253" customFormat="1" ht="54" hidden="1" customHeight="1" outlineLevel="1">
      <c r="A33" s="485"/>
      <c r="B33" s="559" t="s">
        <v>240</v>
      </c>
      <c r="C33" s="569"/>
      <c r="D33" s="559" t="s">
        <v>241</v>
      </c>
      <c r="E33" s="569"/>
      <c r="G33" s="368"/>
      <c r="H33" s="368"/>
      <c r="N33" s="368"/>
      <c r="O33" s="368"/>
      <c r="P33" s="368"/>
      <c r="Q33" s="368"/>
      <c r="R33" s="368"/>
      <c r="S33" s="486"/>
      <c r="T33" s="361"/>
      <c r="U33" s="246"/>
      <c r="V33" s="246"/>
      <c r="W33" s="246"/>
      <c r="X33" s="246"/>
      <c r="Y33" s="246"/>
      <c r="Z33" s="246"/>
      <c r="AA33" s="246"/>
      <c r="AB33" s="246"/>
      <c r="AC33" s="246"/>
      <c r="AD33" s="246"/>
      <c r="AE33" s="246"/>
      <c r="AF33" s="361"/>
      <c r="AG33" s="246"/>
      <c r="AH33" s="246"/>
      <c r="AI33" s="246"/>
      <c r="AJ33" s="246"/>
      <c r="AK33" s="246"/>
      <c r="AL33" s="246"/>
      <c r="AM33" s="246"/>
      <c r="AN33" s="246"/>
      <c r="AO33" s="246"/>
      <c r="AP33" s="246"/>
      <c r="AQ33" s="246"/>
      <c r="AR33" s="361"/>
      <c r="AS33" s="246"/>
      <c r="AT33" s="246"/>
      <c r="AU33" s="246"/>
      <c r="AV33" s="246"/>
      <c r="AW33" s="246"/>
      <c r="AX33" s="246"/>
      <c r="AY33" s="246"/>
      <c r="AZ33" s="246"/>
      <c r="BA33" s="246"/>
      <c r="BB33" s="246"/>
      <c r="BC33" s="246"/>
      <c r="BD33" s="361"/>
      <c r="BE33" s="246"/>
      <c r="BF33" s="246"/>
      <c r="BG33" s="246"/>
      <c r="BH33" s="246"/>
      <c r="BI33" s="246"/>
      <c r="BJ33" s="246"/>
      <c r="BK33" s="246"/>
      <c r="BL33" s="246"/>
      <c r="BM33" s="246"/>
      <c r="BN33" s="246"/>
      <c r="BO33" s="246"/>
      <c r="BP33" s="361"/>
      <c r="BQ33" s="246"/>
      <c r="BR33" s="246"/>
      <c r="BS33" s="246"/>
      <c r="BT33" s="246"/>
      <c r="BU33" s="246"/>
      <c r="BV33" s="246"/>
      <c r="BW33" s="246"/>
      <c r="BX33" s="246"/>
      <c r="BY33" s="246"/>
      <c r="BZ33" s="246"/>
      <c r="CA33" s="246"/>
      <c r="CB33" s="361"/>
      <c r="CC33" s="246"/>
      <c r="CD33" s="246"/>
      <c r="CE33" s="246"/>
      <c r="CF33" s="246"/>
      <c r="CG33" s="246"/>
      <c r="CH33" s="246"/>
      <c r="CI33" s="246"/>
      <c r="CJ33" s="246"/>
      <c r="CK33" s="246"/>
      <c r="CL33" s="246"/>
      <c r="CM33" s="246"/>
      <c r="CN33" s="361"/>
      <c r="CO33" s="246"/>
      <c r="CP33" s="246"/>
      <c r="CQ33" s="246"/>
      <c r="CR33" s="246"/>
      <c r="CS33" s="246"/>
      <c r="CT33" s="246"/>
      <c r="CU33" s="246"/>
      <c r="CV33" s="246"/>
      <c r="CW33" s="246"/>
      <c r="CX33" s="246"/>
      <c r="CY33" s="246"/>
      <c r="CZ33" s="361"/>
      <c r="DA33" s="246"/>
      <c r="DB33" s="246"/>
      <c r="DC33" s="246"/>
      <c r="DD33" s="246"/>
      <c r="DE33" s="246"/>
      <c r="DF33" s="246"/>
      <c r="DG33" s="246"/>
      <c r="DH33" s="246"/>
      <c r="DI33" s="246"/>
      <c r="DJ33" s="246"/>
      <c r="DK33" s="246"/>
      <c r="DL33" s="246"/>
      <c r="DM33" s="246"/>
      <c r="DN33" s="246"/>
      <c r="DO33" s="246"/>
      <c r="DP33" s="246"/>
      <c r="DQ33" s="361"/>
    </row>
    <row r="34" spans="1:121" s="253" customFormat="1" collapsed="1">
      <c r="A34" s="485"/>
      <c r="B34" s="365"/>
      <c r="G34" s="368"/>
      <c r="H34" s="368"/>
      <c r="N34" s="368"/>
      <c r="O34" s="368"/>
      <c r="P34" s="368"/>
      <c r="Q34" s="368"/>
      <c r="R34" s="368"/>
      <c r="S34" s="486"/>
      <c r="T34" s="361"/>
      <c r="U34" s="246"/>
      <c r="V34" s="246"/>
      <c r="W34" s="246"/>
      <c r="X34" s="246"/>
      <c r="Y34" s="246"/>
      <c r="Z34" s="246"/>
      <c r="AA34" s="246"/>
      <c r="AB34" s="246"/>
      <c r="AC34" s="246"/>
      <c r="AD34" s="246"/>
      <c r="AE34" s="246"/>
      <c r="AF34" s="361"/>
      <c r="AG34" s="246"/>
      <c r="AH34" s="246"/>
      <c r="AI34" s="246"/>
      <c r="AJ34" s="246"/>
      <c r="AK34" s="246"/>
      <c r="AL34" s="246"/>
      <c r="AM34" s="246"/>
      <c r="AN34" s="246"/>
      <c r="AO34" s="246"/>
      <c r="AP34" s="246"/>
      <c r="AQ34" s="246"/>
      <c r="AR34" s="361"/>
      <c r="AS34" s="246"/>
      <c r="AT34" s="246"/>
      <c r="AU34" s="246"/>
      <c r="AV34" s="246"/>
      <c r="AW34" s="246"/>
      <c r="AX34" s="246"/>
      <c r="AY34" s="246"/>
      <c r="AZ34" s="246"/>
      <c r="BA34" s="246"/>
      <c r="BB34" s="246"/>
      <c r="BC34" s="246"/>
      <c r="BD34" s="361"/>
      <c r="BE34" s="246"/>
      <c r="BF34" s="246"/>
      <c r="BG34" s="246"/>
      <c r="BH34" s="246"/>
      <c r="BI34" s="246"/>
      <c r="BJ34" s="246"/>
      <c r="BK34" s="246"/>
      <c r="BL34" s="246"/>
      <c r="BM34" s="246"/>
      <c r="BN34" s="246"/>
      <c r="BO34" s="246"/>
      <c r="BP34" s="361"/>
      <c r="BQ34" s="246"/>
      <c r="BR34" s="246"/>
      <c r="BS34" s="246"/>
      <c r="BT34" s="246"/>
      <c r="BU34" s="246"/>
      <c r="BV34" s="246"/>
      <c r="BW34" s="246"/>
      <c r="BX34" s="246"/>
      <c r="BY34" s="246"/>
      <c r="BZ34" s="246"/>
      <c r="CA34" s="246"/>
      <c r="CB34" s="361"/>
      <c r="CC34" s="246"/>
      <c r="CD34" s="246"/>
      <c r="CE34" s="246"/>
      <c r="CF34" s="246"/>
      <c r="CG34" s="246"/>
      <c r="CH34" s="246"/>
      <c r="CI34" s="246"/>
      <c r="CJ34" s="246"/>
      <c r="CK34" s="246"/>
      <c r="CL34" s="246"/>
      <c r="CM34" s="246"/>
      <c r="CN34" s="361"/>
      <c r="CO34" s="246"/>
      <c r="CP34" s="246"/>
      <c r="CQ34" s="246"/>
      <c r="CR34" s="246"/>
      <c r="CS34" s="246"/>
      <c r="CT34" s="246"/>
      <c r="CU34" s="246"/>
      <c r="CV34" s="246"/>
      <c r="CW34" s="246"/>
      <c r="CX34" s="246"/>
      <c r="CY34" s="246"/>
      <c r="CZ34" s="361"/>
      <c r="DA34" s="246"/>
      <c r="DB34" s="246"/>
      <c r="DC34" s="246"/>
      <c r="DD34" s="246"/>
      <c r="DE34" s="246"/>
      <c r="DF34" s="246"/>
      <c r="DG34" s="246"/>
      <c r="DH34" s="246"/>
      <c r="DI34" s="246"/>
      <c r="DJ34" s="246"/>
      <c r="DK34" s="246"/>
      <c r="DL34" s="246"/>
      <c r="DM34" s="246"/>
      <c r="DN34" s="246"/>
      <c r="DO34" s="246"/>
      <c r="DP34" s="246"/>
      <c r="DQ34" s="361"/>
    </row>
    <row r="35" spans="1:121" s="253" customFormat="1">
      <c r="A35" s="546">
        <v>2.2000000000000002</v>
      </c>
      <c r="B35" s="359" t="s">
        <v>200</v>
      </c>
      <c r="C35" s="360"/>
      <c r="D35" s="360"/>
      <c r="E35" s="360"/>
      <c r="G35" s="368"/>
      <c r="H35" s="368"/>
      <c r="N35" s="368"/>
      <c r="O35" s="368"/>
      <c r="P35" s="368"/>
      <c r="Q35" s="368"/>
      <c r="R35" s="368"/>
      <c r="S35" s="486"/>
      <c r="T35" s="361"/>
      <c r="U35" s="246"/>
      <c r="V35" s="246"/>
      <c r="W35" s="246"/>
      <c r="X35" s="246"/>
      <c r="Y35" s="246"/>
      <c r="Z35" s="246"/>
      <c r="AA35" s="246"/>
      <c r="AB35" s="246"/>
      <c r="AC35" s="246"/>
      <c r="AD35" s="246"/>
      <c r="AE35" s="246"/>
      <c r="AF35" s="361"/>
      <c r="AG35" s="246"/>
      <c r="AH35" s="246"/>
      <c r="AI35" s="246"/>
      <c r="AJ35" s="246"/>
      <c r="AK35" s="246"/>
      <c r="AL35" s="246"/>
      <c r="AM35" s="246"/>
      <c r="AN35" s="246"/>
      <c r="AO35" s="246"/>
      <c r="AP35" s="246"/>
      <c r="AQ35" s="246"/>
      <c r="AR35" s="361"/>
      <c r="AS35" s="246"/>
      <c r="AT35" s="246"/>
      <c r="AU35" s="246"/>
      <c r="AV35" s="246"/>
      <c r="AW35" s="246"/>
      <c r="AX35" s="246"/>
      <c r="AY35" s="246"/>
      <c r="AZ35" s="246"/>
      <c r="BA35" s="246"/>
      <c r="BB35" s="246"/>
      <c r="BC35" s="246"/>
      <c r="BD35" s="361"/>
      <c r="BE35" s="246"/>
      <c r="BF35" s="246"/>
      <c r="BG35" s="246"/>
      <c r="BH35" s="246"/>
      <c r="BI35" s="246"/>
      <c r="BJ35" s="246"/>
      <c r="BK35" s="246"/>
      <c r="BL35" s="246"/>
      <c r="BM35" s="246"/>
      <c r="BN35" s="246"/>
      <c r="BO35" s="246"/>
      <c r="BP35" s="361"/>
      <c r="BQ35" s="246"/>
      <c r="BR35" s="246"/>
      <c r="BS35" s="246"/>
      <c r="BT35" s="246"/>
      <c r="BU35" s="246"/>
      <c r="BV35" s="246"/>
      <c r="BW35" s="246"/>
      <c r="BX35" s="246"/>
      <c r="BY35" s="246"/>
      <c r="BZ35" s="246"/>
      <c r="CA35" s="246"/>
      <c r="CB35" s="361"/>
      <c r="CC35" s="246"/>
      <c r="CD35" s="246"/>
      <c r="CE35" s="246"/>
      <c r="CF35" s="246"/>
      <c r="CG35" s="246"/>
      <c r="CH35" s="246"/>
      <c r="CI35" s="246"/>
      <c r="CJ35" s="246"/>
      <c r="CK35" s="246"/>
      <c r="CL35" s="246"/>
      <c r="CM35" s="246"/>
      <c r="CN35" s="361"/>
      <c r="CO35" s="246"/>
      <c r="CP35" s="246"/>
      <c r="CQ35" s="246"/>
      <c r="CR35" s="246"/>
      <c r="CS35" s="246"/>
      <c r="CT35" s="246"/>
      <c r="CU35" s="246"/>
      <c r="CV35" s="246"/>
      <c r="CW35" s="246"/>
      <c r="CX35" s="246"/>
      <c r="CY35" s="246"/>
      <c r="CZ35" s="361"/>
      <c r="DA35" s="246"/>
      <c r="DB35" s="246"/>
      <c r="DC35" s="246"/>
      <c r="DD35" s="246"/>
      <c r="DE35" s="246"/>
      <c r="DF35" s="246"/>
      <c r="DG35" s="246"/>
      <c r="DH35" s="246"/>
      <c r="DI35" s="246"/>
      <c r="DJ35" s="246"/>
      <c r="DK35" s="246"/>
      <c r="DL35" s="246"/>
      <c r="DM35" s="246"/>
      <c r="DN35" s="246"/>
      <c r="DO35" s="246"/>
      <c r="DP35" s="246"/>
      <c r="DQ35" s="361"/>
    </row>
    <row r="36" spans="1:121" s="246" customFormat="1">
      <c r="A36" s="485"/>
      <c r="B36" s="253"/>
      <c r="C36" s="253"/>
      <c r="D36" s="253"/>
      <c r="E36" s="253"/>
      <c r="F36" s="253"/>
      <c r="G36" s="366"/>
      <c r="H36" s="253"/>
      <c r="I36" s="253"/>
      <c r="J36" s="253"/>
      <c r="K36" s="253"/>
      <c r="L36" s="253"/>
      <c r="M36" s="253"/>
      <c r="N36" s="253"/>
      <c r="O36" s="253"/>
      <c r="P36" s="253"/>
      <c r="Q36" s="253"/>
      <c r="R36" s="253"/>
      <c r="S36" s="486"/>
      <c r="BN36" s="367"/>
    </row>
    <row r="37" spans="1:121" s="253" customFormat="1" ht="148.5">
      <c r="A37" s="485"/>
      <c r="B37" s="559" t="s">
        <v>146</v>
      </c>
      <c r="C37" s="560" t="s">
        <v>2386</v>
      </c>
      <c r="D37" s="560" t="s">
        <v>139</v>
      </c>
      <c r="E37" s="560" t="s">
        <v>2417</v>
      </c>
      <c r="F37" s="560" t="s">
        <v>2347</v>
      </c>
      <c r="G37" s="560" t="s">
        <v>2115</v>
      </c>
      <c r="H37" s="560" t="s">
        <v>2393</v>
      </c>
      <c r="I37" s="560" t="s">
        <v>2394</v>
      </c>
      <c r="J37" s="560" t="s">
        <v>2395</v>
      </c>
      <c r="K37" s="560" t="s">
        <v>2390</v>
      </c>
      <c r="L37" s="661" t="s">
        <v>2348</v>
      </c>
      <c r="M37" s="663" t="s">
        <v>2385</v>
      </c>
      <c r="S37" s="486"/>
      <c r="T37" s="246"/>
      <c r="U37" s="246"/>
      <c r="V37" s="246"/>
      <c r="W37" s="246"/>
      <c r="X37" s="246"/>
      <c r="Y37" s="246"/>
      <c r="Z37" s="246"/>
      <c r="AA37" s="246"/>
      <c r="AB37" s="246"/>
      <c r="AC37" s="361"/>
      <c r="AD37" s="246"/>
      <c r="AE37" s="246"/>
      <c r="AF37" s="246"/>
      <c r="AG37" s="246"/>
      <c r="AH37" s="246"/>
      <c r="AI37" s="246"/>
      <c r="AJ37" s="246"/>
      <c r="AK37" s="246"/>
      <c r="AL37" s="246"/>
      <c r="AM37" s="246"/>
      <c r="AN37" s="246"/>
      <c r="AO37" s="361"/>
      <c r="AP37" s="246"/>
      <c r="AQ37" s="246"/>
      <c r="AR37" s="246"/>
      <c r="AS37" s="246"/>
      <c r="AT37" s="246"/>
      <c r="AU37" s="246"/>
      <c r="AV37" s="246"/>
      <c r="AW37" s="246"/>
      <c r="AX37" s="246"/>
      <c r="AY37" s="246"/>
      <c r="AZ37" s="246"/>
      <c r="BA37" s="361"/>
      <c r="BB37" s="246"/>
      <c r="BC37" s="246"/>
      <c r="BD37" s="246"/>
      <c r="BE37" s="246"/>
      <c r="BF37" s="246"/>
      <c r="BG37" s="246"/>
      <c r="BH37" s="246"/>
      <c r="BI37" s="246"/>
      <c r="BJ37" s="246"/>
      <c r="BK37" s="246"/>
      <c r="BL37" s="246"/>
      <c r="BM37" s="361"/>
      <c r="BN37" s="246"/>
      <c r="BO37" s="246"/>
      <c r="BP37" s="246"/>
      <c r="BQ37" s="246"/>
      <c r="BR37" s="246"/>
      <c r="BS37" s="246"/>
      <c r="BT37" s="246"/>
      <c r="BU37" s="246"/>
      <c r="BV37" s="246"/>
      <c r="BW37" s="246"/>
      <c r="BX37" s="246"/>
      <c r="BY37" s="361"/>
      <c r="BZ37" s="246"/>
      <c r="CA37" s="246"/>
      <c r="CB37" s="246"/>
      <c r="CC37" s="246"/>
      <c r="CD37" s="246"/>
      <c r="CE37" s="246"/>
      <c r="CF37" s="246"/>
      <c r="CG37" s="246"/>
      <c r="CH37" s="246"/>
      <c r="CI37" s="246"/>
      <c r="CJ37" s="246"/>
      <c r="CK37" s="361"/>
      <c r="CL37" s="246"/>
      <c r="CM37" s="246"/>
      <c r="CN37" s="246"/>
      <c r="CO37" s="246"/>
      <c r="CP37" s="246"/>
      <c r="CQ37" s="246"/>
      <c r="CR37" s="246"/>
      <c r="CS37" s="246"/>
      <c r="CT37" s="246"/>
      <c r="CU37" s="246"/>
      <c r="CV37" s="246"/>
      <c r="CW37" s="361"/>
      <c r="CX37" s="246"/>
      <c r="CY37" s="246"/>
      <c r="CZ37" s="246"/>
      <c r="DA37" s="246"/>
      <c r="DB37" s="246"/>
      <c r="DC37" s="246"/>
      <c r="DD37" s="246"/>
      <c r="DE37" s="246"/>
      <c r="DF37" s="246"/>
      <c r="DG37" s="246"/>
      <c r="DH37" s="246"/>
      <c r="DI37" s="246"/>
      <c r="DJ37" s="246"/>
      <c r="DK37" s="246"/>
      <c r="DL37" s="246"/>
      <c r="DM37" s="246"/>
      <c r="DN37" s="361"/>
    </row>
    <row r="38" spans="1:121" s="253" customFormat="1" ht="49.5">
      <c r="A38" s="485"/>
      <c r="B38" s="680" t="s">
        <v>2339</v>
      </c>
      <c r="C38" s="678" t="s">
        <v>2334</v>
      </c>
      <c r="D38" s="651" t="s">
        <v>2340</v>
      </c>
      <c r="E38" s="651">
        <v>60</v>
      </c>
      <c r="F38" s="651">
        <v>100</v>
      </c>
      <c r="G38" s="651">
        <f>G15</f>
        <v>2000</v>
      </c>
      <c r="H38" s="651" t="s">
        <v>2100</v>
      </c>
      <c r="I38" s="656">
        <v>0</v>
      </c>
      <c r="J38" s="657"/>
      <c r="K38" s="651" t="s">
        <v>2341</v>
      </c>
      <c r="L38" s="662" t="s">
        <v>2107</v>
      </c>
      <c r="M38" s="651" t="s">
        <v>2387</v>
      </c>
      <c r="N38" s="578" t="s">
        <v>67</v>
      </c>
      <c r="O38" s="566" t="s">
        <v>68</v>
      </c>
      <c r="P38" s="565" t="s">
        <v>64</v>
      </c>
      <c r="Q38" s="565" t="s">
        <v>69</v>
      </c>
      <c r="R38" s="565" t="s">
        <v>61</v>
      </c>
      <c r="S38" s="486"/>
      <c r="T38" s="246"/>
      <c r="U38" s="246"/>
      <c r="V38" s="246"/>
      <c r="W38" s="246"/>
      <c r="X38" s="246"/>
      <c r="Y38" s="246"/>
      <c r="Z38" s="246"/>
      <c r="AA38" s="246"/>
      <c r="AB38" s="246"/>
      <c r="AC38" s="361"/>
      <c r="AD38" s="246"/>
      <c r="AE38" s="246"/>
      <c r="AF38" s="246"/>
      <c r="AG38" s="246"/>
      <c r="AH38" s="246"/>
      <c r="AI38" s="246"/>
      <c r="AJ38" s="246"/>
      <c r="AK38" s="246"/>
      <c r="AL38" s="246"/>
      <c r="AM38" s="246"/>
      <c r="AN38" s="246"/>
      <c r="AO38" s="361"/>
      <c r="AP38" s="246"/>
      <c r="AQ38" s="246"/>
      <c r="AR38" s="246"/>
      <c r="AS38" s="246"/>
      <c r="AT38" s="246"/>
      <c r="AU38" s="246"/>
      <c r="AV38" s="246"/>
      <c r="AW38" s="246"/>
      <c r="AX38" s="246"/>
      <c r="AY38" s="246"/>
      <c r="AZ38" s="246"/>
      <c r="BA38" s="361"/>
      <c r="BB38" s="246"/>
      <c r="BC38" s="246"/>
      <c r="BD38" s="246"/>
      <c r="BE38" s="246"/>
      <c r="BF38" s="246"/>
      <c r="BG38" s="246"/>
      <c r="BH38" s="246"/>
      <c r="BI38" s="246"/>
      <c r="BJ38" s="246"/>
      <c r="BK38" s="246"/>
      <c r="BL38" s="246"/>
      <c r="BM38" s="361"/>
      <c r="BN38" s="246"/>
      <c r="BO38" s="246"/>
      <c r="BP38" s="246"/>
      <c r="BQ38" s="246"/>
      <c r="BR38" s="246"/>
      <c r="BS38" s="246"/>
      <c r="BT38" s="246"/>
      <c r="BU38" s="246"/>
      <c r="BV38" s="246"/>
      <c r="BW38" s="246"/>
      <c r="BX38" s="246"/>
      <c r="BY38" s="361"/>
      <c r="BZ38" s="246"/>
      <c r="CA38" s="246"/>
      <c r="CB38" s="246"/>
      <c r="CC38" s="246"/>
      <c r="CD38" s="246"/>
      <c r="CE38" s="246"/>
      <c r="CF38" s="246"/>
      <c r="CG38" s="246"/>
      <c r="CH38" s="246"/>
      <c r="CI38" s="246"/>
      <c r="CJ38" s="246"/>
      <c r="CK38" s="361"/>
      <c r="CL38" s="246"/>
      <c r="CM38" s="246"/>
      <c r="CN38" s="246"/>
      <c r="CO38" s="246"/>
      <c r="CP38" s="246"/>
      <c r="CQ38" s="246"/>
      <c r="CR38" s="246"/>
      <c r="CS38" s="246"/>
      <c r="CT38" s="246"/>
      <c r="CU38" s="246"/>
      <c r="CV38" s="246"/>
      <c r="CW38" s="361"/>
      <c r="CX38" s="246"/>
      <c r="CY38" s="246"/>
      <c r="CZ38" s="246"/>
      <c r="DA38" s="246"/>
      <c r="DB38" s="246"/>
      <c r="DC38" s="246"/>
      <c r="DD38" s="246"/>
      <c r="DE38" s="246"/>
      <c r="DF38" s="246"/>
      <c r="DG38" s="246"/>
      <c r="DH38" s="246"/>
      <c r="DI38" s="246"/>
      <c r="DJ38" s="246"/>
      <c r="DK38" s="246"/>
      <c r="DL38" s="246"/>
      <c r="DM38" s="246"/>
      <c r="DN38" s="361"/>
    </row>
    <row r="39" spans="1:121" s="253" customFormat="1" ht="14.45" customHeight="1">
      <c r="A39" s="485"/>
      <c r="B39" s="681">
        <v>1</v>
      </c>
      <c r="C39" s="679"/>
      <c r="D39" s="654"/>
      <c r="E39" s="655"/>
      <c r="F39" s="655"/>
      <c r="G39" s="658" t="str">
        <f t="shared" ref="G39:G48" si="0">IF(G16="","",G16)</f>
        <v/>
      </c>
      <c r="H39" s="655"/>
      <c r="I39" s="659" t="str">
        <f>IFERROR(VLOOKUP(H39,' קבועים'!$A$95:$B$101,2,FALSE),"")</f>
        <v/>
      </c>
      <c r="J39" s="660"/>
      <c r="K39" s="654"/>
      <c r="L39" s="636"/>
      <c r="M39" s="676"/>
      <c r="N39" s="567"/>
      <c r="O39" s="568"/>
      <c r="P39" s="567"/>
      <c r="Q39" s="567"/>
      <c r="R39" s="567"/>
      <c r="S39" s="486"/>
      <c r="T39" s="246"/>
      <c r="U39" s="246"/>
      <c r="V39" s="246"/>
      <c r="W39" s="246"/>
      <c r="X39" s="246"/>
      <c r="Y39" s="246"/>
      <c r="Z39" s="246"/>
      <c r="AA39" s="246"/>
      <c r="AB39" s="246"/>
      <c r="AC39" s="361"/>
      <c r="AD39" s="246"/>
      <c r="AE39" s="246"/>
      <c r="AF39" s="246"/>
      <c r="AG39" s="246"/>
      <c r="AH39" s="246"/>
      <c r="AI39" s="246"/>
      <c r="AJ39" s="246"/>
      <c r="AK39" s="246"/>
      <c r="AL39" s="246"/>
      <c r="AM39" s="246"/>
      <c r="AN39" s="246"/>
      <c r="AO39" s="361"/>
      <c r="AP39" s="246"/>
      <c r="AQ39" s="246"/>
      <c r="AR39" s="246"/>
      <c r="AS39" s="246"/>
      <c r="AT39" s="246"/>
      <c r="AU39" s="246"/>
      <c r="AV39" s="246"/>
      <c r="AW39" s="246"/>
      <c r="AX39" s="246"/>
      <c r="AY39" s="246"/>
      <c r="AZ39" s="246"/>
      <c r="BA39" s="361"/>
      <c r="BB39" s="246"/>
      <c r="BC39" s="246"/>
      <c r="BD39" s="246"/>
      <c r="BE39" s="246"/>
      <c r="BF39" s="246"/>
      <c r="BG39" s="246"/>
      <c r="BH39" s="246"/>
      <c r="BI39" s="246"/>
      <c r="BJ39" s="246"/>
      <c r="BK39" s="246"/>
      <c r="BL39" s="246"/>
      <c r="BM39" s="361"/>
      <c r="BN39" s="246"/>
      <c r="BO39" s="246"/>
      <c r="BP39" s="246"/>
      <c r="BQ39" s="246"/>
      <c r="BR39" s="246"/>
      <c r="BS39" s="246"/>
      <c r="BT39" s="246"/>
      <c r="BU39" s="246"/>
      <c r="BV39" s="246"/>
      <c r="BW39" s="246"/>
      <c r="BX39" s="246"/>
      <c r="BY39" s="361"/>
      <c r="BZ39" s="246"/>
      <c r="CA39" s="246"/>
      <c r="CB39" s="246"/>
      <c r="CC39" s="246"/>
      <c r="CD39" s="246"/>
      <c r="CE39" s="246"/>
      <c r="CF39" s="246"/>
      <c r="CG39" s="246"/>
      <c r="CH39" s="246"/>
      <c r="CI39" s="246"/>
      <c r="CJ39" s="246"/>
      <c r="CK39" s="361"/>
      <c r="CL39" s="246"/>
      <c r="CM39" s="246"/>
      <c r="CN39" s="246"/>
      <c r="CO39" s="246"/>
      <c r="CP39" s="246"/>
      <c r="CQ39" s="246"/>
      <c r="CR39" s="246"/>
      <c r="CS39" s="246"/>
      <c r="CT39" s="246"/>
      <c r="CU39" s="246"/>
      <c r="CV39" s="246"/>
      <c r="CW39" s="361"/>
      <c r="CX39" s="246"/>
      <c r="CY39" s="246"/>
      <c r="CZ39" s="246"/>
      <c r="DA39" s="246"/>
      <c r="DB39" s="246"/>
      <c r="DC39" s="246"/>
      <c r="DD39" s="246"/>
      <c r="DE39" s="246"/>
      <c r="DF39" s="246"/>
      <c r="DG39" s="246"/>
      <c r="DH39" s="246"/>
      <c r="DI39" s="246"/>
      <c r="DJ39" s="246"/>
      <c r="DK39" s="246"/>
      <c r="DL39" s="246"/>
      <c r="DM39" s="246"/>
      <c r="DN39" s="361"/>
    </row>
    <row r="40" spans="1:121" s="253" customFormat="1">
      <c r="A40" s="485"/>
      <c r="B40" s="681">
        <v>2</v>
      </c>
      <c r="C40" s="679" t="str">
        <f t="shared" ref="C40:C48" si="1">IF(C17="","",C17)</f>
        <v/>
      </c>
      <c r="D40" s="654"/>
      <c r="E40" s="655"/>
      <c r="F40" s="655"/>
      <c r="G40" s="658" t="str">
        <f t="shared" si="0"/>
        <v/>
      </c>
      <c r="H40" s="655"/>
      <c r="I40" s="659" t="str">
        <f>IFERROR(VLOOKUP(H40,' קבועים'!$A$95:$B$101,2,FALSE),"")</f>
        <v/>
      </c>
      <c r="J40" s="660"/>
      <c r="K40" s="654"/>
      <c r="L40" s="636"/>
      <c r="M40" s="677"/>
      <c r="N40" s="567"/>
      <c r="O40" s="568"/>
      <c r="P40" s="567"/>
      <c r="Q40" s="567"/>
      <c r="R40" s="567"/>
      <c r="S40" s="486"/>
      <c r="T40" s="246"/>
      <c r="U40" s="246"/>
      <c r="V40" s="246"/>
      <c r="W40" s="246"/>
      <c r="X40" s="246"/>
      <c r="Y40" s="246"/>
      <c r="Z40" s="246"/>
      <c r="AA40" s="246"/>
      <c r="AB40" s="246"/>
      <c r="AC40" s="361"/>
      <c r="AD40" s="246"/>
      <c r="AE40" s="246"/>
      <c r="AF40" s="246"/>
      <c r="AG40" s="246"/>
      <c r="AH40" s="246"/>
      <c r="AI40" s="246"/>
      <c r="AJ40" s="246"/>
      <c r="AK40" s="246"/>
      <c r="AL40" s="246"/>
      <c r="AM40" s="246"/>
      <c r="AN40" s="246"/>
      <c r="AO40" s="361"/>
      <c r="AP40" s="246"/>
      <c r="AQ40" s="246"/>
      <c r="AR40" s="246"/>
      <c r="AS40" s="246"/>
      <c r="AT40" s="246"/>
      <c r="AU40" s="246"/>
      <c r="AV40" s="246"/>
      <c r="AW40" s="246"/>
      <c r="AX40" s="246"/>
      <c r="AY40" s="246"/>
      <c r="AZ40" s="246"/>
      <c r="BA40" s="361"/>
      <c r="BB40" s="246"/>
      <c r="BC40" s="246"/>
      <c r="BD40" s="246"/>
      <c r="BE40" s="246"/>
      <c r="BF40" s="246"/>
      <c r="BG40" s="246"/>
      <c r="BH40" s="246"/>
      <c r="BI40" s="246"/>
      <c r="BJ40" s="246"/>
      <c r="BK40" s="246"/>
      <c r="BL40" s="246"/>
      <c r="BM40" s="361"/>
      <c r="BN40" s="246"/>
      <c r="BO40" s="246"/>
      <c r="BP40" s="246"/>
      <c r="BQ40" s="246"/>
      <c r="BR40" s="246"/>
      <c r="BS40" s="246"/>
      <c r="BT40" s="246"/>
      <c r="BU40" s="246"/>
      <c r="BV40" s="246"/>
      <c r="BW40" s="246"/>
      <c r="BX40" s="246"/>
      <c r="BY40" s="361"/>
      <c r="BZ40" s="246"/>
      <c r="CA40" s="246"/>
      <c r="CB40" s="246"/>
      <c r="CC40" s="246"/>
      <c r="CD40" s="246"/>
      <c r="CE40" s="246"/>
      <c r="CF40" s="246"/>
      <c r="CG40" s="246"/>
      <c r="CH40" s="246"/>
      <c r="CI40" s="246"/>
      <c r="CJ40" s="246"/>
      <c r="CK40" s="361"/>
      <c r="CL40" s="246"/>
      <c r="CM40" s="246"/>
      <c r="CN40" s="246"/>
      <c r="CO40" s="246"/>
      <c r="CP40" s="246"/>
      <c r="CQ40" s="246"/>
      <c r="CR40" s="246"/>
      <c r="CS40" s="246"/>
      <c r="CT40" s="246"/>
      <c r="CU40" s="246"/>
      <c r="CV40" s="246"/>
      <c r="CW40" s="361"/>
      <c r="CX40" s="246"/>
      <c r="CY40" s="246"/>
      <c r="CZ40" s="246"/>
      <c r="DA40" s="246"/>
      <c r="DB40" s="246"/>
      <c r="DC40" s="246"/>
      <c r="DD40" s="246"/>
      <c r="DE40" s="246"/>
      <c r="DF40" s="246"/>
      <c r="DG40" s="246"/>
      <c r="DH40" s="246"/>
      <c r="DI40" s="246"/>
      <c r="DJ40" s="246"/>
      <c r="DK40" s="246"/>
      <c r="DL40" s="246"/>
      <c r="DM40" s="246"/>
      <c r="DN40" s="361"/>
    </row>
    <row r="41" spans="1:121" s="253" customFormat="1">
      <c r="A41" s="485"/>
      <c r="B41" s="681">
        <v>3</v>
      </c>
      <c r="C41" s="679" t="str">
        <f t="shared" si="1"/>
        <v/>
      </c>
      <c r="D41" s="654"/>
      <c r="E41" s="655"/>
      <c r="F41" s="655"/>
      <c r="G41" s="658" t="str">
        <f t="shared" si="0"/>
        <v/>
      </c>
      <c r="H41" s="655"/>
      <c r="I41" s="659" t="str">
        <f>IFERROR(VLOOKUP(H41,' קבועים'!$A$95:$B$101,2,FALSE),"")</f>
        <v/>
      </c>
      <c r="J41" s="660"/>
      <c r="K41" s="654"/>
      <c r="L41" s="636"/>
      <c r="M41" s="677"/>
      <c r="N41" s="567"/>
      <c r="O41" s="568"/>
      <c r="P41" s="567"/>
      <c r="Q41" s="567"/>
      <c r="R41" s="567"/>
      <c r="S41" s="486"/>
      <c r="T41" s="246"/>
      <c r="U41" s="246"/>
      <c r="V41" s="246"/>
      <c r="W41" s="246"/>
      <c r="X41" s="246"/>
      <c r="Y41" s="246"/>
      <c r="Z41" s="246"/>
      <c r="AA41" s="246"/>
      <c r="AB41" s="246"/>
      <c r="AC41" s="361"/>
      <c r="AD41" s="246"/>
      <c r="AE41" s="246"/>
      <c r="AF41" s="246"/>
      <c r="AG41" s="246"/>
      <c r="AH41" s="246"/>
      <c r="AI41" s="246"/>
      <c r="AJ41" s="246"/>
      <c r="AK41" s="246"/>
      <c r="AL41" s="246"/>
      <c r="AM41" s="246"/>
      <c r="AN41" s="246"/>
      <c r="AO41" s="361"/>
      <c r="AP41" s="246"/>
      <c r="AQ41" s="246"/>
      <c r="AR41" s="246"/>
      <c r="AS41" s="246"/>
      <c r="AT41" s="246"/>
      <c r="AU41" s="246"/>
      <c r="AV41" s="246"/>
      <c r="AW41" s="246"/>
      <c r="AX41" s="246"/>
      <c r="AY41" s="246"/>
      <c r="AZ41" s="246"/>
      <c r="BA41" s="361"/>
      <c r="BB41" s="246"/>
      <c r="BC41" s="246"/>
      <c r="BD41" s="246"/>
      <c r="BE41" s="246"/>
      <c r="BF41" s="246"/>
      <c r="BG41" s="246"/>
      <c r="BH41" s="246"/>
      <c r="BI41" s="246"/>
      <c r="BJ41" s="246"/>
      <c r="BK41" s="246"/>
      <c r="BL41" s="246"/>
      <c r="BM41" s="361"/>
      <c r="BN41" s="246"/>
      <c r="BO41" s="246"/>
      <c r="BP41" s="246"/>
      <c r="BQ41" s="246"/>
      <c r="BR41" s="246"/>
      <c r="BS41" s="246"/>
      <c r="BT41" s="246"/>
      <c r="BU41" s="246"/>
      <c r="BV41" s="246"/>
      <c r="BW41" s="246"/>
      <c r="BX41" s="246"/>
      <c r="BY41" s="361"/>
      <c r="BZ41" s="246"/>
      <c r="CA41" s="246"/>
      <c r="CB41" s="246"/>
      <c r="CC41" s="246"/>
      <c r="CD41" s="246"/>
      <c r="CE41" s="246"/>
      <c r="CF41" s="246"/>
      <c r="CG41" s="246"/>
      <c r="CH41" s="246"/>
      <c r="CI41" s="246"/>
      <c r="CJ41" s="246"/>
      <c r="CK41" s="361"/>
      <c r="CL41" s="246"/>
      <c r="CM41" s="246"/>
      <c r="CN41" s="246"/>
      <c r="CO41" s="246"/>
      <c r="CP41" s="246"/>
      <c r="CQ41" s="246"/>
      <c r="CR41" s="246"/>
      <c r="CS41" s="246"/>
      <c r="CT41" s="246"/>
      <c r="CU41" s="246"/>
      <c r="CV41" s="246"/>
      <c r="CW41" s="361"/>
      <c r="CX41" s="246"/>
      <c r="CY41" s="246"/>
      <c r="CZ41" s="246"/>
      <c r="DA41" s="246"/>
      <c r="DB41" s="246"/>
      <c r="DC41" s="246"/>
      <c r="DD41" s="246"/>
      <c r="DE41" s="246"/>
      <c r="DF41" s="246"/>
      <c r="DG41" s="246"/>
      <c r="DH41" s="246"/>
      <c r="DI41" s="246"/>
      <c r="DJ41" s="246"/>
      <c r="DK41" s="246"/>
      <c r="DL41" s="246"/>
      <c r="DM41" s="246"/>
      <c r="DN41" s="361"/>
    </row>
    <row r="42" spans="1:121" s="253" customFormat="1">
      <c r="A42" s="485"/>
      <c r="B42" s="681">
        <v>4</v>
      </c>
      <c r="C42" s="679" t="str">
        <f t="shared" si="1"/>
        <v/>
      </c>
      <c r="D42" s="654"/>
      <c r="E42" s="655"/>
      <c r="F42" s="655"/>
      <c r="G42" s="658" t="str">
        <f t="shared" si="0"/>
        <v/>
      </c>
      <c r="H42" s="655"/>
      <c r="I42" s="659" t="str">
        <f>IFERROR(VLOOKUP(H42,' קבועים'!$A$95:$B$101,2,FALSE),"")</f>
        <v/>
      </c>
      <c r="J42" s="660"/>
      <c r="K42" s="654"/>
      <c r="L42" s="636"/>
      <c r="M42" s="677"/>
      <c r="N42" s="567"/>
      <c r="O42" s="568"/>
      <c r="P42" s="567"/>
      <c r="Q42" s="567"/>
      <c r="R42" s="567"/>
      <c r="S42" s="486"/>
      <c r="T42" s="246"/>
      <c r="U42" s="246"/>
      <c r="AC42" s="361"/>
      <c r="AD42" s="246"/>
      <c r="AE42" s="246"/>
      <c r="AF42" s="246"/>
      <c r="AG42" s="246"/>
      <c r="AH42" s="246"/>
      <c r="AI42" s="246"/>
      <c r="AJ42" s="246"/>
      <c r="AK42" s="246"/>
      <c r="AL42" s="246"/>
      <c r="AM42" s="246"/>
      <c r="AN42" s="246"/>
      <c r="AO42" s="361"/>
      <c r="AP42" s="246"/>
      <c r="AQ42" s="246"/>
      <c r="AR42" s="246"/>
      <c r="AS42" s="246"/>
      <c r="AT42" s="246"/>
      <c r="AU42" s="246"/>
      <c r="AV42" s="246"/>
      <c r="AW42" s="246"/>
      <c r="AX42" s="246"/>
      <c r="AY42" s="246"/>
      <c r="AZ42" s="246"/>
      <c r="BA42" s="361"/>
      <c r="BB42" s="246"/>
      <c r="BC42" s="246"/>
      <c r="BD42" s="246"/>
      <c r="BE42" s="246"/>
      <c r="BF42" s="246"/>
      <c r="BG42" s="246"/>
      <c r="BH42" s="246"/>
      <c r="BI42" s="246"/>
      <c r="BJ42" s="246"/>
      <c r="BK42" s="246"/>
      <c r="BL42" s="246"/>
      <c r="BM42" s="361"/>
      <c r="BN42" s="246"/>
      <c r="BO42" s="246"/>
      <c r="BP42" s="246"/>
      <c r="BQ42" s="246"/>
      <c r="BR42" s="246"/>
      <c r="BS42" s="246"/>
      <c r="BT42" s="246"/>
      <c r="BU42" s="246"/>
      <c r="BV42" s="246"/>
      <c r="BW42" s="246"/>
      <c r="BX42" s="246"/>
      <c r="BY42" s="361"/>
      <c r="BZ42" s="246"/>
      <c r="CA42" s="246"/>
      <c r="CB42" s="246"/>
      <c r="CC42" s="246"/>
      <c r="CD42" s="246"/>
      <c r="CE42" s="246"/>
      <c r="CF42" s="246"/>
      <c r="CG42" s="246"/>
      <c r="CH42" s="246"/>
      <c r="CI42" s="246"/>
      <c r="CJ42" s="246"/>
      <c r="CK42" s="361"/>
      <c r="CL42" s="246"/>
      <c r="CM42" s="246"/>
      <c r="CN42" s="246"/>
      <c r="CO42" s="246"/>
      <c r="CP42" s="246"/>
      <c r="CQ42" s="246"/>
      <c r="CR42" s="246"/>
      <c r="CS42" s="246"/>
      <c r="CT42" s="246"/>
      <c r="CU42" s="246"/>
      <c r="CV42" s="246"/>
      <c r="CW42" s="361"/>
      <c r="CX42" s="246"/>
      <c r="CY42" s="246"/>
      <c r="CZ42" s="246"/>
      <c r="DA42" s="246"/>
      <c r="DB42" s="246"/>
      <c r="DC42" s="246"/>
      <c r="DD42" s="246"/>
      <c r="DE42" s="246"/>
      <c r="DF42" s="246"/>
      <c r="DG42" s="246"/>
      <c r="DH42" s="246"/>
      <c r="DI42" s="246"/>
      <c r="DJ42" s="246"/>
      <c r="DK42" s="246"/>
      <c r="DL42" s="246"/>
      <c r="DM42" s="246"/>
      <c r="DN42" s="361"/>
    </row>
    <row r="43" spans="1:121" s="253" customFormat="1">
      <c r="A43" s="485"/>
      <c r="B43" s="681">
        <v>5</v>
      </c>
      <c r="C43" s="679" t="str">
        <f t="shared" si="1"/>
        <v/>
      </c>
      <c r="D43" s="654"/>
      <c r="E43" s="655"/>
      <c r="F43" s="655"/>
      <c r="G43" s="658" t="str">
        <f t="shared" si="0"/>
        <v/>
      </c>
      <c r="H43" s="655"/>
      <c r="I43" s="659" t="str">
        <f>IFERROR(VLOOKUP(H43,' קבועים'!$A$95:$B$101,2,FALSE),"")</f>
        <v/>
      </c>
      <c r="J43" s="660"/>
      <c r="K43" s="654"/>
      <c r="L43" s="636"/>
      <c r="M43" s="677"/>
      <c r="N43" s="567"/>
      <c r="O43" s="568"/>
      <c r="P43" s="567"/>
      <c r="Q43" s="567"/>
      <c r="R43" s="567"/>
      <c r="S43" s="486"/>
      <c r="T43" s="246"/>
      <c r="U43" s="246"/>
      <c r="AC43" s="361"/>
      <c r="AD43" s="246"/>
      <c r="AE43" s="246"/>
      <c r="AF43" s="246"/>
      <c r="AG43" s="246"/>
      <c r="AH43" s="246"/>
      <c r="AI43" s="246"/>
      <c r="AJ43" s="246"/>
      <c r="AK43" s="246"/>
      <c r="AL43" s="246"/>
      <c r="AM43" s="246"/>
      <c r="AN43" s="246"/>
      <c r="AO43" s="361"/>
      <c r="AP43" s="246"/>
      <c r="AQ43" s="246"/>
      <c r="AR43" s="246"/>
      <c r="AS43" s="246"/>
      <c r="AT43" s="246"/>
      <c r="AU43" s="246"/>
      <c r="AV43" s="246"/>
      <c r="AW43" s="246"/>
      <c r="AX43" s="246"/>
      <c r="AY43" s="246"/>
      <c r="AZ43" s="246"/>
      <c r="BA43" s="361"/>
      <c r="BB43" s="246"/>
      <c r="BC43" s="246"/>
      <c r="BD43" s="246"/>
      <c r="BE43" s="246"/>
      <c r="BF43" s="246"/>
      <c r="BG43" s="246"/>
      <c r="BH43" s="246"/>
      <c r="BI43" s="246"/>
      <c r="BJ43" s="246"/>
      <c r="BK43" s="246"/>
      <c r="BL43" s="246"/>
      <c r="BM43" s="361"/>
      <c r="BN43" s="246"/>
      <c r="BO43" s="246"/>
      <c r="BP43" s="246"/>
      <c r="BQ43" s="246"/>
      <c r="BR43" s="246"/>
      <c r="BS43" s="246"/>
      <c r="BT43" s="246"/>
      <c r="BU43" s="246"/>
      <c r="BV43" s="246"/>
      <c r="BW43" s="246"/>
      <c r="BX43" s="246"/>
      <c r="BY43" s="361"/>
      <c r="BZ43" s="246"/>
      <c r="CA43" s="246"/>
      <c r="CB43" s="246"/>
      <c r="CC43" s="246"/>
      <c r="CD43" s="246"/>
      <c r="CE43" s="246"/>
      <c r="CF43" s="246"/>
      <c r="CG43" s="246"/>
      <c r="CH43" s="246"/>
      <c r="CI43" s="246"/>
      <c r="CJ43" s="246"/>
      <c r="CK43" s="361"/>
      <c r="CL43" s="246"/>
      <c r="CM43" s="246"/>
      <c r="CN43" s="246"/>
      <c r="CO43" s="246"/>
      <c r="CP43" s="246"/>
      <c r="CQ43" s="246"/>
      <c r="CR43" s="246"/>
      <c r="CS43" s="246"/>
      <c r="CT43" s="246"/>
      <c r="CU43" s="246"/>
      <c r="CV43" s="246"/>
      <c r="CW43" s="361"/>
      <c r="CX43" s="246"/>
      <c r="CY43" s="246"/>
      <c r="CZ43" s="246"/>
      <c r="DA43" s="246"/>
      <c r="DB43" s="246"/>
      <c r="DC43" s="246"/>
      <c r="DD43" s="246"/>
      <c r="DE43" s="246"/>
      <c r="DF43" s="246"/>
      <c r="DG43" s="246"/>
      <c r="DH43" s="246"/>
      <c r="DI43" s="246"/>
      <c r="DJ43" s="246"/>
      <c r="DK43" s="246"/>
      <c r="DL43" s="246"/>
      <c r="DM43" s="246"/>
      <c r="DN43" s="361"/>
    </row>
    <row r="44" spans="1:121" s="253" customFormat="1">
      <c r="A44" s="485"/>
      <c r="B44" s="681">
        <v>6</v>
      </c>
      <c r="C44" s="679" t="str">
        <f t="shared" si="1"/>
        <v/>
      </c>
      <c r="D44" s="654"/>
      <c r="E44" s="655"/>
      <c r="F44" s="655"/>
      <c r="G44" s="658" t="str">
        <f t="shared" si="0"/>
        <v/>
      </c>
      <c r="H44" s="655"/>
      <c r="I44" s="659" t="str">
        <f>IFERROR(VLOOKUP(H44,' קבועים'!$A$95:$B$101,2,FALSE),"")</f>
        <v/>
      </c>
      <c r="J44" s="660"/>
      <c r="K44" s="654"/>
      <c r="L44" s="636"/>
      <c r="M44" s="677"/>
      <c r="N44" s="567"/>
      <c r="O44" s="567"/>
      <c r="P44" s="567"/>
      <c r="Q44" s="567"/>
      <c r="R44" s="567"/>
      <c r="S44" s="486"/>
      <c r="T44" s="246"/>
      <c r="U44" s="246"/>
      <c r="AC44" s="361"/>
      <c r="AD44" s="246"/>
      <c r="AE44" s="246"/>
      <c r="AF44" s="246"/>
      <c r="AG44" s="246"/>
      <c r="AO44" s="368"/>
      <c r="AP44" s="246"/>
      <c r="BA44" s="368"/>
      <c r="BB44" s="246"/>
      <c r="BC44" s="246"/>
      <c r="BD44" s="246"/>
      <c r="BM44" s="368"/>
      <c r="BO44" s="246"/>
      <c r="BP44" s="246"/>
      <c r="BQ44" s="246"/>
      <c r="BR44" s="246"/>
      <c r="BY44" s="368"/>
      <c r="CK44" s="368"/>
      <c r="CW44" s="368"/>
      <c r="DN44" s="368"/>
    </row>
    <row r="45" spans="1:121" s="253" customFormat="1">
      <c r="A45" s="485"/>
      <c r="B45" s="681">
        <v>7</v>
      </c>
      <c r="C45" s="679" t="str">
        <f t="shared" si="1"/>
        <v/>
      </c>
      <c r="D45" s="654"/>
      <c r="E45" s="655"/>
      <c r="F45" s="655"/>
      <c r="G45" s="658" t="str">
        <f t="shared" si="0"/>
        <v/>
      </c>
      <c r="H45" s="655"/>
      <c r="I45" s="659" t="str">
        <f>IFERROR(VLOOKUP(H45,' קבועים'!$A$95:$B$101,2,FALSE),"")</f>
        <v/>
      </c>
      <c r="J45" s="660"/>
      <c r="K45" s="654"/>
      <c r="L45" s="636"/>
      <c r="M45" s="677"/>
      <c r="N45" s="567"/>
      <c r="O45" s="567"/>
      <c r="P45" s="567"/>
      <c r="Q45" s="567"/>
      <c r="R45" s="567"/>
      <c r="S45" s="486"/>
      <c r="T45" s="246"/>
      <c r="U45" s="246"/>
      <c r="W45" s="359"/>
      <c r="AC45" s="361"/>
      <c r="AD45" s="246"/>
      <c r="AE45" s="246"/>
      <c r="AF45" s="246"/>
      <c r="AG45" s="246"/>
      <c r="AI45" s="359"/>
      <c r="AO45" s="368"/>
      <c r="AP45" s="246"/>
      <c r="AU45" s="359"/>
      <c r="BA45" s="368"/>
      <c r="BB45" s="246"/>
      <c r="BC45" s="246"/>
      <c r="BD45" s="246"/>
      <c r="BG45" s="359"/>
      <c r="BM45" s="368"/>
      <c r="BO45" s="246"/>
      <c r="BP45" s="246"/>
      <c r="BQ45" s="246"/>
      <c r="BR45" s="246"/>
      <c r="BS45" s="359"/>
      <c r="BY45" s="368"/>
      <c r="CE45" s="359"/>
      <c r="CK45" s="368"/>
      <c r="CQ45" s="359"/>
      <c r="CW45" s="368"/>
      <c r="DC45" s="359"/>
      <c r="DN45" s="368"/>
    </row>
    <row r="46" spans="1:121" s="253" customFormat="1">
      <c r="A46" s="485"/>
      <c r="B46" s="681">
        <v>8</v>
      </c>
      <c r="C46" s="679" t="str">
        <f t="shared" si="1"/>
        <v/>
      </c>
      <c r="D46" s="654"/>
      <c r="E46" s="655"/>
      <c r="F46" s="655"/>
      <c r="G46" s="658" t="str">
        <f t="shared" si="0"/>
        <v/>
      </c>
      <c r="H46" s="655"/>
      <c r="I46" s="659" t="str">
        <f>IFERROR(VLOOKUP(H46,' קבועים'!$A$95:$B$101,2,FALSE),"")</f>
        <v/>
      </c>
      <c r="J46" s="660"/>
      <c r="K46" s="654"/>
      <c r="L46" s="636"/>
      <c r="M46" s="677"/>
      <c r="N46" s="567"/>
      <c r="O46" s="567"/>
      <c r="P46" s="567"/>
      <c r="Q46" s="567"/>
      <c r="R46" s="567"/>
      <c r="S46" s="486"/>
      <c r="T46" s="362"/>
      <c r="U46" s="359"/>
      <c r="V46" s="369"/>
      <c r="AC46" s="361"/>
      <c r="AD46" s="362"/>
      <c r="AE46" s="362"/>
      <c r="AF46" s="362"/>
      <c r="AG46" s="359"/>
      <c r="AH46" s="369"/>
      <c r="AO46" s="368"/>
      <c r="AP46" s="362"/>
      <c r="AQ46" s="369"/>
      <c r="AR46" s="369"/>
      <c r="AS46" s="359"/>
      <c r="AT46" s="369"/>
      <c r="BA46" s="368"/>
      <c r="BB46" s="362"/>
      <c r="BC46" s="362"/>
      <c r="BD46" s="362"/>
      <c r="BE46" s="359"/>
      <c r="BF46" s="369"/>
      <c r="BM46" s="368"/>
      <c r="BN46" s="369"/>
      <c r="BO46" s="362"/>
      <c r="BP46" s="362"/>
      <c r="BQ46" s="359"/>
      <c r="BR46" s="362"/>
      <c r="BY46" s="368"/>
      <c r="BZ46" s="369"/>
      <c r="CA46" s="369"/>
      <c r="CB46" s="369"/>
      <c r="CC46" s="359"/>
      <c r="CD46" s="369"/>
      <c r="CK46" s="368"/>
      <c r="CL46" s="369"/>
      <c r="CM46" s="369"/>
      <c r="CN46" s="369"/>
      <c r="CO46" s="359"/>
      <c r="CP46" s="369"/>
      <c r="CW46" s="368"/>
      <c r="CX46" s="369"/>
      <c r="CY46" s="369"/>
      <c r="CZ46" s="369"/>
      <c r="DA46" s="359"/>
      <c r="DB46" s="369"/>
      <c r="DI46" s="369"/>
      <c r="DJ46" s="369"/>
      <c r="DK46" s="369"/>
      <c r="DL46" s="359"/>
      <c r="DM46" s="369"/>
      <c r="DN46" s="368"/>
    </row>
    <row r="47" spans="1:121" s="253" customFormat="1">
      <c r="A47" s="485"/>
      <c r="B47" s="681">
        <v>9</v>
      </c>
      <c r="C47" s="679" t="str">
        <f t="shared" si="1"/>
        <v/>
      </c>
      <c r="D47" s="654"/>
      <c r="E47" s="655"/>
      <c r="F47" s="655"/>
      <c r="G47" s="658" t="str">
        <f t="shared" si="0"/>
        <v/>
      </c>
      <c r="H47" s="655"/>
      <c r="I47" s="659" t="str">
        <f>IFERROR(VLOOKUP(H47,' קבועים'!$A$95:$B$101,2,FALSE),"")</f>
        <v/>
      </c>
      <c r="J47" s="660"/>
      <c r="K47" s="654"/>
      <c r="L47" s="636"/>
      <c r="M47" s="677"/>
      <c r="N47" s="567"/>
      <c r="O47" s="567"/>
      <c r="P47" s="567"/>
      <c r="Q47" s="567"/>
      <c r="R47" s="567"/>
      <c r="S47" s="486"/>
      <c r="T47" s="362"/>
      <c r="U47" s="359"/>
      <c r="V47" s="369"/>
      <c r="AC47" s="361"/>
      <c r="AD47" s="362"/>
      <c r="AE47" s="362"/>
      <c r="AF47" s="362"/>
      <c r="AG47" s="359"/>
      <c r="AH47" s="369"/>
      <c r="AO47" s="368"/>
      <c r="AP47" s="362"/>
      <c r="AQ47" s="369"/>
      <c r="AR47" s="369"/>
      <c r="AS47" s="359"/>
      <c r="AT47" s="369"/>
      <c r="BA47" s="368"/>
      <c r="BB47" s="362"/>
      <c r="BC47" s="362"/>
      <c r="BD47" s="362"/>
      <c r="BE47" s="359"/>
      <c r="BF47" s="369"/>
      <c r="BM47" s="368"/>
      <c r="BN47" s="369"/>
      <c r="BO47" s="362"/>
      <c r="BP47" s="362"/>
      <c r="BQ47" s="359"/>
      <c r="BR47" s="362"/>
      <c r="BY47" s="368"/>
      <c r="BZ47" s="369"/>
      <c r="CA47" s="369"/>
      <c r="CB47" s="369"/>
      <c r="CC47" s="359"/>
      <c r="CD47" s="369"/>
      <c r="CK47" s="368"/>
      <c r="CL47" s="369"/>
      <c r="CM47" s="369"/>
      <c r="CN47" s="369"/>
      <c r="CO47" s="359"/>
      <c r="CP47" s="369"/>
      <c r="CW47" s="368"/>
      <c r="CX47" s="369"/>
      <c r="CY47" s="369"/>
      <c r="CZ47" s="369"/>
      <c r="DA47" s="359"/>
      <c r="DB47" s="369"/>
      <c r="DI47" s="369"/>
      <c r="DJ47" s="369"/>
      <c r="DK47" s="369"/>
      <c r="DL47" s="359"/>
      <c r="DM47" s="369"/>
      <c r="DN47" s="368"/>
    </row>
    <row r="48" spans="1:121" s="253" customFormat="1">
      <c r="A48" s="485"/>
      <c r="B48" s="681">
        <v>10</v>
      </c>
      <c r="C48" s="679" t="str">
        <f t="shared" si="1"/>
        <v/>
      </c>
      <c r="D48" s="654"/>
      <c r="E48" s="655"/>
      <c r="F48" s="655"/>
      <c r="G48" s="658" t="str">
        <f t="shared" si="0"/>
        <v/>
      </c>
      <c r="H48" s="655"/>
      <c r="I48" s="659" t="str">
        <f>IFERROR(VLOOKUP(H48,' קבועים'!$A$95:$B$101,2,FALSE),"")</f>
        <v/>
      </c>
      <c r="J48" s="660"/>
      <c r="K48" s="654"/>
      <c r="L48" s="636"/>
      <c r="M48" s="677"/>
      <c r="N48" s="567"/>
      <c r="O48" s="567"/>
      <c r="P48" s="567"/>
      <c r="Q48" s="567"/>
      <c r="R48" s="567"/>
      <c r="S48" s="486"/>
      <c r="T48" s="355"/>
      <c r="U48" s="355"/>
      <c r="V48" s="370"/>
      <c r="Y48" s="368"/>
      <c r="Z48" s="254"/>
      <c r="AA48" s="368"/>
      <c r="AB48" s="368"/>
      <c r="AC48" s="361"/>
      <c r="AD48" s="355"/>
      <c r="AE48" s="362"/>
      <c r="AF48" s="355"/>
      <c r="AG48" s="355"/>
      <c r="AH48" s="370"/>
      <c r="AK48" s="368"/>
      <c r="AL48" s="254"/>
      <c r="AM48" s="368"/>
      <c r="AN48" s="368"/>
      <c r="AO48" s="368"/>
      <c r="AP48" s="355"/>
      <c r="AQ48" s="369"/>
      <c r="AR48" s="370"/>
      <c r="AS48" s="370"/>
      <c r="AT48" s="370"/>
      <c r="AW48" s="368"/>
      <c r="AX48" s="254"/>
      <c r="AY48" s="368"/>
      <c r="AZ48" s="368"/>
      <c r="BA48" s="368"/>
      <c r="BB48" s="355"/>
      <c r="BC48" s="362"/>
      <c r="BD48" s="355"/>
      <c r="BE48" s="370"/>
      <c r="BF48" s="370"/>
      <c r="BI48" s="368"/>
      <c r="BJ48" s="254"/>
      <c r="BK48" s="368"/>
      <c r="BL48" s="368"/>
      <c r="BM48" s="368"/>
      <c r="BN48" s="370"/>
      <c r="BO48" s="362"/>
      <c r="BP48" s="355"/>
      <c r="BQ48" s="355"/>
      <c r="BR48" s="355"/>
      <c r="BU48" s="368"/>
      <c r="BV48" s="254"/>
      <c r="BW48" s="368"/>
      <c r="BX48" s="368"/>
      <c r="BY48" s="368"/>
      <c r="BZ48" s="370"/>
      <c r="CA48" s="369"/>
      <c r="CB48" s="370"/>
      <c r="CC48" s="370"/>
      <c r="CD48" s="370"/>
      <c r="CG48" s="368"/>
      <c r="CH48" s="254"/>
      <c r="CI48" s="368"/>
      <c r="CJ48" s="368"/>
      <c r="CK48" s="368"/>
      <c r="CL48" s="370"/>
      <c r="CM48" s="369"/>
      <c r="CN48" s="370"/>
      <c r="CO48" s="370"/>
      <c r="CP48" s="370"/>
      <c r="CS48" s="368"/>
      <c r="CT48" s="254"/>
      <c r="CU48" s="368"/>
      <c r="CV48" s="368"/>
      <c r="CW48" s="368"/>
      <c r="CX48" s="370"/>
      <c r="CY48" s="369"/>
      <c r="CZ48" s="370"/>
      <c r="DA48" s="370"/>
      <c r="DB48" s="370"/>
      <c r="DE48" s="368"/>
      <c r="DF48" s="254"/>
      <c r="DG48" s="368"/>
      <c r="DH48" s="368"/>
      <c r="DI48" s="370"/>
      <c r="DJ48" s="369"/>
      <c r="DK48" s="370"/>
      <c r="DL48" s="370"/>
      <c r="DM48" s="370"/>
      <c r="DN48" s="368"/>
    </row>
    <row r="49" spans="1:126" s="253" customFormat="1">
      <c r="A49" s="485"/>
      <c r="M49" s="365"/>
      <c r="S49" s="486"/>
      <c r="AG49" s="368"/>
      <c r="AH49" s="254"/>
      <c r="AI49" s="368"/>
      <c r="AJ49" s="368"/>
      <c r="AK49" s="361"/>
      <c r="AL49" s="355"/>
      <c r="AM49" s="362"/>
      <c r="AN49" s="355"/>
      <c r="AO49" s="355"/>
      <c r="AP49" s="370"/>
      <c r="AS49" s="368"/>
      <c r="AT49" s="254"/>
      <c r="AU49" s="368"/>
      <c r="AV49" s="368"/>
      <c r="AW49" s="368"/>
      <c r="AX49" s="355"/>
      <c r="AY49" s="369"/>
      <c r="AZ49" s="370"/>
      <c r="BA49" s="370"/>
      <c r="BB49" s="370"/>
      <c r="BE49" s="368"/>
      <c r="BF49" s="254"/>
      <c r="BG49" s="368"/>
      <c r="BH49" s="368"/>
      <c r="BI49" s="368"/>
      <c r="BJ49" s="355"/>
      <c r="BK49" s="362"/>
      <c r="BL49" s="355"/>
      <c r="BM49" s="370"/>
      <c r="BN49" s="370"/>
      <c r="BQ49" s="368"/>
      <c r="BR49" s="254"/>
      <c r="BS49" s="368"/>
      <c r="BT49" s="368"/>
      <c r="BU49" s="368"/>
      <c r="BV49" s="370"/>
      <c r="BW49" s="362"/>
      <c r="BX49" s="355"/>
      <c r="BY49" s="355"/>
      <c r="BZ49" s="355"/>
      <c r="CC49" s="368"/>
      <c r="CD49" s="254"/>
      <c r="CE49" s="368"/>
      <c r="CF49" s="368"/>
      <c r="CG49" s="368"/>
      <c r="CH49" s="370"/>
      <c r="CI49" s="369"/>
      <c r="CJ49" s="370"/>
      <c r="CK49" s="370"/>
      <c r="CL49" s="370"/>
      <c r="CO49" s="368"/>
      <c r="CP49" s="254"/>
      <c r="CQ49" s="368"/>
      <c r="CR49" s="368"/>
      <c r="CS49" s="368"/>
      <c r="CT49" s="370"/>
      <c r="CU49" s="369"/>
      <c r="CV49" s="370"/>
      <c r="CW49" s="370"/>
      <c r="CX49" s="370"/>
      <c r="DA49" s="368"/>
      <c r="DB49" s="254"/>
      <c r="DC49" s="368"/>
      <c r="DD49" s="368"/>
      <c r="DE49" s="368"/>
      <c r="DF49" s="370"/>
      <c r="DG49" s="369"/>
      <c r="DH49" s="370"/>
      <c r="DI49" s="370"/>
      <c r="DJ49" s="370"/>
      <c r="DM49" s="368"/>
      <c r="DN49" s="254"/>
      <c r="DO49" s="368"/>
      <c r="DP49" s="368"/>
      <c r="DQ49" s="370"/>
      <c r="DR49" s="369"/>
      <c r="DS49" s="370"/>
      <c r="DT49" s="370"/>
      <c r="DU49" s="370"/>
      <c r="DV49" s="368"/>
    </row>
    <row r="50" spans="1:126" s="246" customFormat="1" ht="33" hidden="1" outlineLevel="1">
      <c r="A50" s="485"/>
      <c r="B50" s="571" t="s">
        <v>134</v>
      </c>
      <c r="C50" s="569"/>
      <c r="D50" s="368"/>
      <c r="E50" s="253"/>
      <c r="F50" s="253"/>
      <c r="G50" s="253"/>
      <c r="H50" s="253"/>
      <c r="I50" s="253"/>
      <c r="J50" s="253"/>
      <c r="K50" s="253"/>
      <c r="L50" s="253"/>
      <c r="M50" s="253"/>
      <c r="N50" s="253"/>
      <c r="O50" s="253"/>
      <c r="P50" s="368"/>
      <c r="Q50" s="253"/>
      <c r="R50" s="253"/>
      <c r="S50" s="486"/>
      <c r="AK50" s="253"/>
      <c r="AL50" s="253"/>
      <c r="AM50" s="253"/>
      <c r="AN50" s="253"/>
      <c r="AO50" s="253"/>
      <c r="AP50" s="253"/>
      <c r="AQ50" s="253"/>
      <c r="AR50" s="253"/>
    </row>
    <row r="51" spans="1:126" s="246" customFormat="1" collapsed="1">
      <c r="A51" s="485"/>
      <c r="B51" s="253"/>
      <c r="C51" s="253"/>
      <c r="D51" s="253"/>
      <c r="E51" s="253"/>
      <c r="F51" s="253"/>
      <c r="G51" s="253"/>
      <c r="H51" s="253"/>
      <c r="I51" s="253"/>
      <c r="J51" s="253"/>
      <c r="K51" s="253"/>
      <c r="L51" s="253"/>
      <c r="M51" s="253"/>
      <c r="N51" s="253"/>
      <c r="O51" s="253"/>
      <c r="P51" s="253"/>
      <c r="Q51" s="253"/>
      <c r="R51" s="253"/>
      <c r="S51" s="486"/>
      <c r="BN51" s="367"/>
    </row>
    <row r="52" spans="1:126" s="246" customFormat="1" ht="62.25" customHeight="1">
      <c r="A52" s="485"/>
      <c r="B52" s="657" t="s">
        <v>2342</v>
      </c>
      <c r="C52" s="702" t="str">
        <f>IF(' קבועים'!E108&gt;0,' קבועים'!E108,"תא זה יעודכן אוטומטית עם מילוי סעיף 2.2")</f>
        <v>תא זה יעודכן אוטומטית עם מילוי סעיף 2.2</v>
      </c>
      <c r="D52" s="657" t="s">
        <v>140</v>
      </c>
      <c r="E52" s="702" t="str">
        <f>IF(' קבועים'!B108&gt;0,' קבועים'!B108,"תא זה יעודכן אוטומטית עם מילוי סעיף 2.2")</f>
        <v>תא זה יעודכן אוטומטית עם מילוי סעיף 2.2</v>
      </c>
      <c r="H52" s="253"/>
      <c r="I52" s="253"/>
      <c r="J52" s="253"/>
      <c r="K52" s="253"/>
      <c r="L52" s="253"/>
      <c r="M52" s="253"/>
      <c r="N52" s="365"/>
      <c r="O52" s="253"/>
      <c r="P52" s="253"/>
      <c r="Q52" s="253"/>
      <c r="R52" s="253"/>
      <c r="S52" s="486"/>
    </row>
    <row r="53" spans="1:126" s="246" customFormat="1" ht="15" customHeight="1">
      <c r="A53" s="485"/>
      <c r="B53" s="368"/>
      <c r="C53" s="371"/>
      <c r="D53" s="253"/>
      <c r="E53" s="253"/>
      <c r="F53" s="253"/>
      <c r="G53" s="253"/>
      <c r="H53" s="253"/>
      <c r="I53" s="253"/>
      <c r="J53" s="253"/>
      <c r="K53" s="253"/>
      <c r="L53" s="253"/>
      <c r="M53" s="253"/>
      <c r="N53" s="365"/>
      <c r="O53" s="253"/>
      <c r="P53" s="253"/>
      <c r="Q53" s="253"/>
      <c r="R53" s="253"/>
      <c r="S53" s="486"/>
    </row>
    <row r="54" spans="1:126" s="246" customFormat="1" ht="54.95" hidden="1" customHeight="1" outlineLevel="1">
      <c r="A54" s="485"/>
      <c r="B54" s="570" t="s">
        <v>65</v>
      </c>
      <c r="C54" s="569"/>
      <c r="D54" s="571" t="s">
        <v>130</v>
      </c>
      <c r="E54" s="569"/>
      <c r="F54" s="253"/>
      <c r="G54" s="253"/>
      <c r="H54" s="253"/>
      <c r="I54" s="253"/>
      <c r="J54" s="253"/>
      <c r="K54" s="253"/>
      <c r="L54" s="253"/>
      <c r="M54" s="253"/>
      <c r="N54" s="365"/>
      <c r="O54" s="253"/>
      <c r="P54" s="253"/>
      <c r="Q54" s="253"/>
      <c r="R54" s="253"/>
      <c r="S54" s="486"/>
    </row>
    <row r="55" spans="1:126" s="246" customFormat="1" ht="54.95" hidden="1" customHeight="1" outlineLevel="1">
      <c r="A55" s="485"/>
      <c r="B55" s="559" t="s">
        <v>2094</v>
      </c>
      <c r="C55" s="569"/>
      <c r="D55" s="559" t="s">
        <v>2095</v>
      </c>
      <c r="E55" s="569"/>
      <c r="F55" s="253"/>
      <c r="G55" s="253"/>
      <c r="H55" s="253"/>
      <c r="I55" s="253"/>
      <c r="J55" s="253"/>
      <c r="K55" s="253"/>
      <c r="L55" s="253"/>
      <c r="M55" s="253"/>
      <c r="N55" s="365"/>
      <c r="O55" s="253"/>
      <c r="P55" s="253"/>
      <c r="Q55" s="253"/>
      <c r="R55" s="253"/>
      <c r="S55" s="486"/>
    </row>
    <row r="56" spans="1:126" s="246" customFormat="1" collapsed="1">
      <c r="A56" s="485"/>
      <c r="B56" s="253"/>
      <c r="C56" s="253"/>
      <c r="D56" s="253"/>
      <c r="E56" s="253"/>
      <c r="F56" s="253"/>
      <c r="G56" s="253"/>
      <c r="H56" s="253"/>
      <c r="I56" s="253"/>
      <c r="J56" s="253"/>
      <c r="K56" s="253"/>
      <c r="L56" s="253"/>
      <c r="M56" s="253"/>
      <c r="N56" s="253"/>
      <c r="O56" s="253"/>
      <c r="P56" s="253"/>
      <c r="Q56" s="253"/>
      <c r="R56" s="253"/>
      <c r="S56" s="486"/>
      <c r="BN56" s="367"/>
    </row>
    <row r="57" spans="1:126" s="482" customFormat="1" ht="25.5" hidden="1">
      <c r="A57" s="491"/>
      <c r="B57" s="481" t="s">
        <v>274</v>
      </c>
      <c r="C57" s="484"/>
      <c r="D57" s="484"/>
      <c r="E57" s="484"/>
      <c r="F57" s="484"/>
      <c r="G57" s="484"/>
      <c r="H57" s="484"/>
      <c r="I57" s="484"/>
      <c r="J57" s="484"/>
      <c r="K57" s="484"/>
      <c r="L57" s="484"/>
      <c r="M57" s="484"/>
      <c r="N57" s="484"/>
      <c r="O57" s="484"/>
      <c r="P57" s="484"/>
      <c r="Q57" s="484"/>
      <c r="R57" s="484"/>
      <c r="S57" s="580"/>
      <c r="BN57" s="483"/>
    </row>
    <row r="58" spans="1:126" s="246" customFormat="1" hidden="1">
      <c r="A58" s="485"/>
      <c r="B58" s="254" t="s">
        <v>2350</v>
      </c>
      <c r="C58" s="253"/>
      <c r="D58" s="253"/>
      <c r="E58" s="253"/>
      <c r="F58" s="253"/>
      <c r="G58" s="253"/>
      <c r="H58" s="253"/>
      <c r="I58" s="253"/>
      <c r="J58" s="253"/>
      <c r="K58" s="253"/>
      <c r="L58" s="253"/>
      <c r="M58" s="253"/>
      <c r="N58" s="253"/>
      <c r="O58" s="253"/>
      <c r="P58" s="253"/>
      <c r="Q58" s="253"/>
      <c r="R58" s="253"/>
      <c r="S58" s="486"/>
      <c r="BQ58" s="367"/>
    </row>
    <row r="59" spans="1:126" s="246" customFormat="1" ht="15" hidden="1" customHeight="1">
      <c r="A59" s="485"/>
      <c r="B59" s="359" t="s">
        <v>29</v>
      </c>
      <c r="C59" s="253"/>
      <c r="D59" s="253"/>
      <c r="E59" s="253"/>
      <c r="F59" s="253"/>
      <c r="G59" s="253"/>
      <c r="H59" s="253"/>
      <c r="I59" s="253"/>
      <c r="J59" s="253"/>
      <c r="K59" s="253"/>
      <c r="L59" s="253"/>
      <c r="M59" s="253"/>
      <c r="N59" s="253"/>
      <c r="O59" s="253"/>
      <c r="P59" s="253"/>
      <c r="Q59" s="253"/>
      <c r="R59" s="253"/>
      <c r="S59" s="486"/>
      <c r="BN59" s="367"/>
    </row>
    <row r="60" spans="1:126" s="246" customFormat="1" ht="15" hidden="1" customHeight="1">
      <c r="A60" s="485"/>
      <c r="B60" s="253" t="s">
        <v>28</v>
      </c>
      <c r="C60" s="253"/>
      <c r="D60" s="253"/>
      <c r="E60" s="253"/>
      <c r="F60" s="253"/>
      <c r="G60" s="253"/>
      <c r="H60" s="253"/>
      <c r="I60" s="253"/>
      <c r="J60" s="253"/>
      <c r="K60" s="253"/>
      <c r="L60" s="253"/>
      <c r="M60" s="253"/>
      <c r="N60" s="253"/>
      <c r="O60" s="253"/>
      <c r="P60" s="253"/>
      <c r="Q60" s="253"/>
      <c r="R60" s="253"/>
      <c r="S60" s="486"/>
      <c r="BN60" s="367"/>
    </row>
    <row r="61" spans="1:126" s="246" customFormat="1" ht="15.75" hidden="1" customHeight="1">
      <c r="A61" s="485"/>
      <c r="B61" s="253" t="s">
        <v>2351</v>
      </c>
      <c r="C61" s="253"/>
      <c r="D61" s="253"/>
      <c r="E61" s="253"/>
      <c r="F61" s="253"/>
      <c r="G61" s="253"/>
      <c r="H61" s="253"/>
      <c r="I61" s="253"/>
      <c r="J61" s="253"/>
      <c r="K61" s="253"/>
      <c r="L61" s="253"/>
      <c r="M61" s="253"/>
      <c r="N61" s="253"/>
      <c r="O61" s="253"/>
      <c r="P61" s="253"/>
      <c r="Q61" s="253"/>
      <c r="R61" s="253"/>
      <c r="S61" s="486"/>
      <c r="BN61" s="367"/>
    </row>
    <row r="62" spans="1:126" s="246" customFormat="1" hidden="1">
      <c r="A62" s="485"/>
      <c r="B62" s="253" t="s">
        <v>2352</v>
      </c>
      <c r="C62" s="253"/>
      <c r="D62" s="253"/>
      <c r="E62" s="253"/>
      <c r="F62" s="253"/>
      <c r="G62" s="253"/>
      <c r="H62" s="253"/>
      <c r="I62" s="253"/>
      <c r="J62" s="253"/>
      <c r="K62" s="253"/>
      <c r="L62" s="253"/>
      <c r="M62" s="253"/>
      <c r="N62" s="253"/>
      <c r="O62" s="253"/>
      <c r="P62" s="253"/>
      <c r="Q62" s="253"/>
      <c r="R62" s="253"/>
      <c r="S62" s="486"/>
      <c r="BN62" s="367"/>
    </row>
    <row r="63" spans="1:126" s="246" customFormat="1" hidden="1">
      <c r="A63" s="485"/>
      <c r="B63" s="253" t="s">
        <v>135</v>
      </c>
      <c r="C63" s="253"/>
      <c r="D63" s="253"/>
      <c r="E63" s="253"/>
      <c r="F63" s="253"/>
      <c r="G63" s="253"/>
      <c r="H63" s="253"/>
      <c r="I63" s="253"/>
      <c r="J63" s="253"/>
      <c r="K63" s="253"/>
      <c r="L63" s="253"/>
      <c r="M63" s="253"/>
      <c r="N63" s="253"/>
      <c r="O63" s="253"/>
      <c r="P63" s="253"/>
      <c r="Q63" s="253"/>
      <c r="R63" s="253"/>
      <c r="S63" s="486"/>
      <c r="BN63" s="367"/>
    </row>
    <row r="64" spans="1:126" s="246" customFormat="1" hidden="1">
      <c r="A64" s="485"/>
      <c r="B64" s="253" t="s">
        <v>136</v>
      </c>
      <c r="C64" s="253"/>
      <c r="D64" s="253"/>
      <c r="E64" s="253"/>
      <c r="F64" s="253"/>
      <c r="G64" s="253"/>
      <c r="H64" s="253"/>
      <c r="I64" s="253"/>
      <c r="J64" s="253"/>
      <c r="K64" s="253"/>
      <c r="L64" s="253"/>
      <c r="M64" s="253"/>
      <c r="N64" s="253"/>
      <c r="O64" s="253"/>
      <c r="P64" s="253"/>
      <c r="Q64" s="253"/>
      <c r="R64" s="253"/>
      <c r="S64" s="486"/>
      <c r="BN64" s="367"/>
    </row>
    <row r="65" spans="1:225" s="246" customFormat="1" hidden="1">
      <c r="A65" s="485"/>
      <c r="B65" s="253" t="s">
        <v>2353</v>
      </c>
      <c r="C65" s="253"/>
      <c r="D65" s="253"/>
      <c r="E65" s="253"/>
      <c r="F65" s="253"/>
      <c r="G65" s="253"/>
      <c r="H65" s="253"/>
      <c r="I65" s="253"/>
      <c r="J65" s="253"/>
      <c r="K65" s="253"/>
      <c r="L65" s="253"/>
      <c r="M65" s="253"/>
      <c r="N65" s="253"/>
      <c r="O65" s="253"/>
      <c r="P65" s="253"/>
      <c r="Q65" s="253"/>
      <c r="R65" s="253"/>
      <c r="S65" s="486"/>
      <c r="BN65" s="367"/>
    </row>
    <row r="66" spans="1:225" s="246" customFormat="1" ht="15" hidden="1" customHeight="1">
      <c r="A66" s="485"/>
      <c r="B66" s="253"/>
      <c r="C66" s="253"/>
      <c r="D66" s="253"/>
      <c r="E66" s="253"/>
      <c r="F66" s="253"/>
      <c r="G66" s="253"/>
      <c r="H66" s="253"/>
      <c r="I66" s="253"/>
      <c r="J66" s="253"/>
      <c r="K66" s="253"/>
      <c r="L66" s="253"/>
      <c r="M66" s="253"/>
      <c r="N66" s="253"/>
      <c r="O66" s="253"/>
      <c r="P66" s="253"/>
      <c r="Q66" s="253"/>
      <c r="R66" s="253"/>
      <c r="S66" s="486"/>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3"/>
      <c r="DL66" s="253"/>
      <c r="DM66" s="253"/>
      <c r="DN66" s="253"/>
      <c r="DO66" s="253"/>
      <c r="DP66" s="253"/>
      <c r="DQ66" s="253"/>
      <c r="DR66" s="253"/>
      <c r="DS66" s="253"/>
      <c r="DT66" s="253"/>
      <c r="DU66" s="253"/>
      <c r="DV66" s="253"/>
      <c r="DW66" s="253"/>
      <c r="DX66" s="253"/>
      <c r="DY66" s="253"/>
      <c r="DZ66" s="253"/>
      <c r="EA66" s="253"/>
      <c r="EB66" s="253"/>
      <c r="EC66" s="253"/>
      <c r="ED66" s="253"/>
      <c r="EE66" s="253"/>
      <c r="EF66" s="253"/>
      <c r="EG66" s="253"/>
      <c r="EH66" s="253"/>
      <c r="EI66" s="253"/>
      <c r="EJ66" s="253"/>
      <c r="EK66" s="253"/>
      <c r="EL66" s="253"/>
      <c r="EM66" s="253"/>
      <c r="EN66" s="253"/>
      <c r="EO66" s="253"/>
    </row>
    <row r="67" spans="1:225" s="246" customFormat="1" ht="215.25" hidden="1" customHeight="1">
      <c r="A67" s="485">
        <v>3.3</v>
      </c>
      <c r="B67" s="372" t="s">
        <v>194</v>
      </c>
      <c r="C67" s="737"/>
      <c r="D67" s="737"/>
      <c r="E67" s="737"/>
      <c r="F67" s="738" t="s">
        <v>2354</v>
      </c>
      <c r="G67" s="738"/>
      <c r="H67" s="738"/>
      <c r="I67" s="253"/>
      <c r="J67" s="253"/>
      <c r="K67" s="253"/>
      <c r="L67" s="253"/>
      <c r="M67" s="253"/>
      <c r="N67" s="253"/>
      <c r="O67" s="253"/>
      <c r="P67" s="253"/>
      <c r="Q67" s="253"/>
      <c r="R67" s="253"/>
      <c r="S67" s="486"/>
    </row>
    <row r="68" spans="1:225" s="246" customFormat="1" hidden="1">
      <c r="A68" s="485"/>
      <c r="B68" s="253"/>
      <c r="C68" s="253"/>
      <c r="D68" s="253"/>
      <c r="E68" s="253"/>
      <c r="F68" s="253"/>
      <c r="G68" s="253"/>
      <c r="H68" s="253"/>
      <c r="I68" s="253"/>
      <c r="J68" s="253"/>
      <c r="K68" s="253"/>
      <c r="L68" s="253"/>
      <c r="M68" s="253"/>
      <c r="N68" s="253"/>
      <c r="O68" s="253"/>
      <c r="P68" s="253"/>
      <c r="Q68" s="253"/>
      <c r="R68" s="253"/>
      <c r="S68" s="486"/>
    </row>
    <row r="69" spans="1:225" s="246" customFormat="1" hidden="1" outlineLevel="1">
      <c r="A69" s="485"/>
      <c r="B69" s="492" t="s">
        <v>60</v>
      </c>
      <c r="C69" s="492" t="s">
        <v>62</v>
      </c>
      <c r="D69" s="492" t="s">
        <v>63</v>
      </c>
      <c r="E69" s="493" t="s">
        <v>61</v>
      </c>
      <c r="F69" s="253"/>
      <c r="G69" s="253"/>
      <c r="H69" s="253"/>
      <c r="I69" s="253"/>
      <c r="J69" s="253"/>
      <c r="K69" s="253"/>
      <c r="L69" s="253"/>
      <c r="M69" s="253"/>
      <c r="N69" s="253"/>
      <c r="O69" s="253"/>
      <c r="P69" s="253"/>
      <c r="Q69" s="253"/>
      <c r="R69" s="253"/>
      <c r="S69" s="486"/>
      <c r="BN69" s="367"/>
    </row>
    <row r="70" spans="1:225" s="246" customFormat="1" hidden="1" outlineLevel="1">
      <c r="A70" s="485"/>
      <c r="B70" s="742"/>
      <c r="C70" s="743"/>
      <c r="D70" s="742"/>
      <c r="E70" s="742"/>
      <c r="F70" s="253"/>
      <c r="G70" s="253"/>
      <c r="H70" s="253"/>
      <c r="I70" s="253"/>
      <c r="J70" s="253"/>
      <c r="K70" s="253"/>
      <c r="L70" s="253"/>
      <c r="M70" s="253"/>
      <c r="N70" s="253"/>
      <c r="O70" s="253"/>
      <c r="P70" s="253"/>
      <c r="Q70" s="253"/>
      <c r="R70" s="253"/>
      <c r="S70" s="486"/>
      <c r="BN70" s="367"/>
    </row>
    <row r="71" spans="1:225" s="246" customFormat="1" hidden="1" outlineLevel="1">
      <c r="A71" s="485"/>
      <c r="B71" s="742"/>
      <c r="C71" s="743"/>
      <c r="D71" s="742"/>
      <c r="E71" s="742"/>
      <c r="F71" s="253"/>
      <c r="G71" s="253"/>
      <c r="H71" s="253"/>
      <c r="I71" s="253"/>
      <c r="J71" s="253"/>
      <c r="K71" s="253"/>
      <c r="L71" s="253"/>
      <c r="M71" s="253"/>
      <c r="N71" s="253"/>
      <c r="O71" s="253"/>
      <c r="P71" s="253"/>
      <c r="Q71" s="253"/>
      <c r="R71" s="253"/>
      <c r="S71" s="486"/>
      <c r="BN71" s="367"/>
    </row>
    <row r="72" spans="1:225" s="246" customFormat="1" hidden="1" outlineLevel="1">
      <c r="A72" s="485"/>
      <c r="B72" s="742"/>
      <c r="C72" s="743"/>
      <c r="D72" s="742"/>
      <c r="E72" s="742"/>
      <c r="F72" s="253"/>
      <c r="G72" s="253"/>
      <c r="H72" s="253"/>
      <c r="I72" s="253"/>
      <c r="J72" s="253"/>
      <c r="K72" s="253"/>
      <c r="L72" s="253"/>
      <c r="M72" s="253"/>
      <c r="N72" s="253"/>
      <c r="O72" s="253"/>
      <c r="P72" s="253"/>
      <c r="Q72" s="253"/>
      <c r="R72" s="253"/>
      <c r="S72" s="486"/>
      <c r="BN72" s="367"/>
    </row>
    <row r="73" spans="1:225" s="246" customFormat="1" hidden="1" outlineLevel="1">
      <c r="A73" s="485"/>
      <c r="B73" s="742"/>
      <c r="C73" s="743"/>
      <c r="D73" s="742"/>
      <c r="E73" s="742"/>
      <c r="F73" s="253"/>
      <c r="G73" s="253"/>
      <c r="H73" s="253"/>
      <c r="I73" s="253"/>
      <c r="J73" s="253"/>
      <c r="K73" s="253"/>
      <c r="L73" s="253"/>
      <c r="M73" s="253"/>
      <c r="N73" s="253"/>
      <c r="O73" s="253"/>
      <c r="P73" s="253"/>
      <c r="Q73" s="253"/>
      <c r="R73" s="253"/>
      <c r="S73" s="486"/>
      <c r="BN73" s="367"/>
    </row>
    <row r="74" spans="1:225" s="246" customFormat="1" hidden="1" outlineLevel="1">
      <c r="A74" s="485"/>
      <c r="B74" s="370"/>
      <c r="C74" s="253"/>
      <c r="D74" s="370"/>
      <c r="E74" s="370"/>
      <c r="F74" s="253"/>
      <c r="G74" s="253"/>
      <c r="H74" s="253"/>
      <c r="I74" s="253"/>
      <c r="J74" s="253"/>
      <c r="K74" s="253"/>
      <c r="L74" s="253"/>
      <c r="M74" s="253"/>
      <c r="N74" s="253"/>
      <c r="O74" s="253"/>
      <c r="P74" s="253"/>
      <c r="Q74" s="253"/>
      <c r="R74" s="253"/>
      <c r="S74" s="486"/>
      <c r="BN74" s="367"/>
    </row>
    <row r="75" spans="1:225" s="246" customFormat="1" hidden="1" collapsed="1">
      <c r="A75" s="485">
        <v>3.4</v>
      </c>
      <c r="B75" s="359" t="s">
        <v>7</v>
      </c>
      <c r="C75" s="253"/>
      <c r="D75" s="253"/>
      <c r="E75" s="253"/>
      <c r="F75" s="253"/>
      <c r="G75" s="253"/>
      <c r="H75" s="253"/>
      <c r="I75" s="253"/>
      <c r="J75" s="253"/>
      <c r="K75" s="253"/>
      <c r="L75" s="253"/>
      <c r="M75" s="253"/>
      <c r="N75" s="253"/>
      <c r="O75" s="253"/>
      <c r="P75" s="253"/>
      <c r="Q75" s="253"/>
      <c r="R75" s="253"/>
      <c r="S75" s="486"/>
    </row>
    <row r="76" spans="1:225" s="246" customFormat="1" hidden="1">
      <c r="A76" s="485"/>
      <c r="B76" s="373" t="s">
        <v>26</v>
      </c>
      <c r="C76" s="373" t="s">
        <v>6</v>
      </c>
      <c r="D76" s="373" t="s">
        <v>8</v>
      </c>
      <c r="E76" s="373" t="s">
        <v>23</v>
      </c>
      <c r="F76" s="253"/>
      <c r="G76" s="253"/>
      <c r="H76" s="253"/>
      <c r="I76" s="253"/>
      <c r="J76" s="253"/>
      <c r="K76" s="253"/>
      <c r="L76" s="253"/>
      <c r="M76" s="253"/>
      <c r="N76" s="253"/>
      <c r="O76" s="253"/>
      <c r="P76" s="253"/>
      <c r="Q76" s="253"/>
      <c r="R76" s="253"/>
      <c r="S76" s="490"/>
      <c r="T76" s="253"/>
      <c r="U76" s="253"/>
      <c r="V76" s="253"/>
      <c r="W76" s="253"/>
      <c r="X76" s="253"/>
      <c r="Y76" s="253"/>
      <c r="Z76" s="253"/>
      <c r="AA76" s="253"/>
      <c r="AB76" s="368"/>
      <c r="AC76" s="374"/>
      <c r="AD76" s="368"/>
      <c r="AE76" s="368"/>
      <c r="AF76" s="253"/>
      <c r="AG76" s="253"/>
      <c r="AH76" s="253"/>
      <c r="AI76" s="253"/>
      <c r="AJ76" s="253"/>
      <c r="AK76" s="253"/>
      <c r="AL76" s="253"/>
      <c r="AM76" s="253"/>
      <c r="AN76" s="368"/>
      <c r="AO76" s="374"/>
      <c r="AP76" s="368"/>
      <c r="AQ76" s="368"/>
      <c r="AR76" s="253"/>
      <c r="AS76" s="253"/>
      <c r="AT76" s="253"/>
      <c r="AU76" s="253"/>
      <c r="AV76" s="253"/>
      <c r="AW76" s="253"/>
      <c r="AX76" s="253"/>
      <c r="AY76" s="253"/>
      <c r="AZ76" s="368"/>
      <c r="BA76" s="374"/>
      <c r="BB76" s="368"/>
      <c r="BC76" s="368"/>
      <c r="BD76" s="253"/>
      <c r="BE76" s="253"/>
      <c r="BF76" s="253"/>
      <c r="BG76" s="253"/>
      <c r="BH76" s="253"/>
      <c r="BI76" s="253"/>
      <c r="BJ76" s="253"/>
      <c r="BK76" s="253"/>
      <c r="BL76" s="368"/>
      <c r="BM76" s="374"/>
      <c r="BN76" s="368"/>
      <c r="BO76" s="368"/>
      <c r="BP76" s="253"/>
      <c r="BQ76" s="253"/>
      <c r="BR76" s="253"/>
      <c r="BS76" s="253"/>
      <c r="BT76" s="253"/>
      <c r="BU76" s="253"/>
      <c r="BV76" s="253"/>
      <c r="BW76" s="253"/>
      <c r="BX76" s="368"/>
      <c r="BY76" s="374"/>
      <c r="BZ76" s="368"/>
      <c r="CA76" s="368"/>
      <c r="CB76" s="253"/>
      <c r="CC76" s="253"/>
      <c r="CD76" s="253"/>
      <c r="CE76" s="253"/>
      <c r="CF76" s="253"/>
      <c r="CG76" s="253"/>
      <c r="CH76" s="253"/>
      <c r="CI76" s="253"/>
      <c r="CJ76" s="368"/>
      <c r="CK76" s="374"/>
      <c r="CL76" s="368"/>
      <c r="CM76" s="368"/>
      <c r="CN76" s="253"/>
      <c r="CO76" s="253"/>
      <c r="CP76" s="253"/>
      <c r="CQ76" s="253"/>
      <c r="CR76" s="253"/>
      <c r="CS76" s="253"/>
      <c r="CT76" s="253"/>
      <c r="CU76" s="253"/>
      <c r="CV76" s="368"/>
      <c r="CW76" s="374"/>
      <c r="CX76" s="368"/>
      <c r="CY76" s="368"/>
      <c r="CZ76" s="253"/>
      <c r="DA76" s="253"/>
      <c r="DB76" s="253"/>
      <c r="DC76" s="253"/>
      <c r="DD76" s="253"/>
      <c r="DE76" s="253"/>
      <c r="DF76" s="253"/>
      <c r="DG76" s="253"/>
      <c r="DH76" s="368"/>
      <c r="DI76" s="374"/>
      <c r="DJ76" s="368"/>
      <c r="DK76" s="368"/>
      <c r="DL76" s="253"/>
      <c r="DM76" s="253"/>
      <c r="DN76" s="253"/>
      <c r="DO76" s="253"/>
      <c r="DP76" s="253"/>
      <c r="DQ76" s="253"/>
      <c r="DR76" s="253"/>
      <c r="DS76" s="253"/>
      <c r="DT76" s="253"/>
      <c r="DU76" s="253"/>
      <c r="DV76" s="253"/>
      <c r="DW76" s="253"/>
      <c r="DX76" s="253"/>
      <c r="DY76" s="253"/>
      <c r="DZ76" s="253"/>
      <c r="EA76" s="253"/>
      <c r="EB76" s="253"/>
      <c r="EC76" s="253"/>
      <c r="ED76" s="253"/>
      <c r="EE76" s="253"/>
      <c r="EF76" s="253"/>
      <c r="EG76" s="253"/>
      <c r="EH76" s="253"/>
      <c r="EI76" s="253"/>
      <c r="EJ76" s="253"/>
      <c r="EK76" s="253"/>
      <c r="EL76" s="253"/>
      <c r="EM76" s="253"/>
      <c r="EN76" s="253"/>
      <c r="EO76" s="253"/>
      <c r="EP76" s="253"/>
      <c r="EQ76" s="253"/>
      <c r="ER76" s="253"/>
      <c r="ES76" s="253"/>
      <c r="ET76" s="253"/>
      <c r="EU76" s="253"/>
      <c r="EV76" s="253"/>
      <c r="EW76" s="253"/>
      <c r="EX76" s="253"/>
      <c r="EY76" s="253"/>
      <c r="EZ76" s="253"/>
      <c r="FA76" s="253"/>
      <c r="FB76" s="253"/>
      <c r="FC76" s="253"/>
      <c r="FD76" s="253"/>
      <c r="FE76" s="253"/>
      <c r="FF76" s="253"/>
      <c r="FG76" s="253"/>
      <c r="FH76" s="253"/>
      <c r="FI76" s="253"/>
      <c r="FJ76" s="253"/>
      <c r="FK76" s="253"/>
      <c r="FL76" s="253"/>
      <c r="FM76" s="253"/>
      <c r="FN76" s="253"/>
      <c r="FO76" s="253"/>
      <c r="FP76" s="253"/>
      <c r="FQ76" s="253"/>
      <c r="FR76" s="253"/>
      <c r="FS76" s="253"/>
      <c r="FT76" s="253"/>
      <c r="FU76" s="253"/>
      <c r="FV76" s="253"/>
      <c r="FW76" s="253"/>
      <c r="FX76" s="253"/>
      <c r="FY76" s="253"/>
      <c r="FZ76" s="253"/>
      <c r="GA76" s="253"/>
      <c r="GB76" s="253"/>
      <c r="GC76" s="253"/>
      <c r="GD76" s="253"/>
      <c r="GE76" s="253"/>
      <c r="GF76" s="253"/>
      <c r="GG76" s="253"/>
      <c r="GH76" s="253"/>
      <c r="GI76" s="253"/>
      <c r="GJ76" s="253"/>
      <c r="GK76" s="253"/>
      <c r="GL76" s="253"/>
      <c r="GM76" s="253"/>
      <c r="GN76" s="253"/>
      <c r="GO76" s="253"/>
      <c r="GP76" s="253"/>
      <c r="GQ76" s="253"/>
      <c r="GR76" s="253"/>
      <c r="GS76" s="253"/>
      <c r="GT76" s="253"/>
      <c r="GU76" s="253"/>
      <c r="GV76" s="253"/>
      <c r="GW76" s="253"/>
      <c r="GX76" s="253"/>
      <c r="GY76" s="253"/>
      <c r="GZ76" s="253"/>
      <c r="HA76" s="253"/>
      <c r="HB76" s="253"/>
      <c r="HC76" s="253"/>
      <c r="HD76" s="253"/>
      <c r="HE76" s="253"/>
      <c r="HF76" s="253"/>
      <c r="HG76" s="253"/>
      <c r="HH76" s="253"/>
      <c r="HI76" s="253"/>
      <c r="HJ76" s="253"/>
      <c r="HK76" s="253"/>
      <c r="HL76" s="253"/>
      <c r="HM76" s="253"/>
      <c r="HN76" s="253"/>
      <c r="HO76" s="253"/>
      <c r="HP76" s="253"/>
      <c r="HQ76" s="253"/>
    </row>
    <row r="77" spans="1:225" s="246" customFormat="1" ht="33" hidden="1">
      <c r="A77" s="485"/>
      <c r="B77" s="365" t="s">
        <v>2278</v>
      </c>
      <c r="C77" s="365" t="s">
        <v>45</v>
      </c>
      <c r="D77" s="545" t="s">
        <v>2279</v>
      </c>
      <c r="E77" s="365" t="s">
        <v>2280</v>
      </c>
      <c r="F77" s="253"/>
      <c r="G77" s="253"/>
      <c r="H77" s="253"/>
      <c r="I77" s="253"/>
      <c r="J77" s="253"/>
      <c r="K77" s="253"/>
      <c r="L77" s="253"/>
      <c r="M77" s="253"/>
      <c r="N77" s="253"/>
      <c r="O77" s="253"/>
      <c r="P77" s="253"/>
      <c r="Q77" s="253"/>
      <c r="R77" s="253"/>
      <c r="S77" s="490"/>
      <c r="T77" s="253"/>
      <c r="U77" s="253"/>
      <c r="V77" s="253"/>
      <c r="W77" s="253"/>
      <c r="X77" s="253"/>
      <c r="Y77" s="253"/>
      <c r="Z77" s="253"/>
      <c r="AA77" s="253"/>
      <c r="AB77" s="368"/>
      <c r="AC77" s="374"/>
      <c r="AD77" s="368"/>
      <c r="AE77" s="368"/>
      <c r="AF77" s="253"/>
      <c r="AG77" s="253"/>
      <c r="AH77" s="253"/>
      <c r="AI77" s="253"/>
      <c r="AJ77" s="253"/>
      <c r="AK77" s="253"/>
      <c r="AL77" s="253"/>
      <c r="AM77" s="253"/>
      <c r="AN77" s="368"/>
      <c r="AO77" s="374"/>
      <c r="AP77" s="368"/>
      <c r="AQ77" s="368"/>
      <c r="AR77" s="253"/>
      <c r="AS77" s="253"/>
      <c r="AT77" s="253"/>
      <c r="AU77" s="253"/>
      <c r="AV77" s="253"/>
      <c r="AW77" s="253"/>
      <c r="AX77" s="253"/>
      <c r="AY77" s="253"/>
      <c r="AZ77" s="368"/>
      <c r="BA77" s="374"/>
      <c r="BB77" s="368"/>
      <c r="BC77" s="368"/>
      <c r="BD77" s="253"/>
      <c r="BE77" s="253"/>
      <c r="BF77" s="253"/>
      <c r="BG77" s="253"/>
      <c r="BH77" s="253"/>
      <c r="BI77" s="253"/>
      <c r="BJ77" s="253"/>
      <c r="BK77" s="253"/>
      <c r="BL77" s="368"/>
      <c r="BM77" s="374"/>
      <c r="BN77" s="368"/>
      <c r="BO77" s="368"/>
      <c r="BP77" s="253"/>
      <c r="BQ77" s="253"/>
      <c r="BR77" s="253"/>
      <c r="BS77" s="253"/>
      <c r="BT77" s="253"/>
      <c r="BU77" s="253"/>
      <c r="BV77" s="253"/>
      <c r="BW77" s="253"/>
      <c r="BX77" s="368"/>
      <c r="BY77" s="374"/>
      <c r="BZ77" s="368"/>
      <c r="CA77" s="368"/>
      <c r="CB77" s="253"/>
      <c r="CC77" s="253"/>
      <c r="CD77" s="253"/>
      <c r="CE77" s="253"/>
      <c r="CF77" s="253"/>
      <c r="CG77" s="253"/>
      <c r="CH77" s="253"/>
      <c r="CI77" s="253"/>
      <c r="CJ77" s="368"/>
      <c r="CK77" s="374"/>
      <c r="CL77" s="368"/>
      <c r="CM77" s="368"/>
      <c r="CN77" s="253"/>
      <c r="CO77" s="253"/>
      <c r="CP77" s="253"/>
      <c r="CQ77" s="253"/>
      <c r="CR77" s="253"/>
      <c r="CS77" s="253"/>
      <c r="CT77" s="253"/>
      <c r="CU77" s="253"/>
      <c r="CV77" s="368"/>
      <c r="CW77" s="374"/>
      <c r="CX77" s="368"/>
      <c r="CY77" s="368"/>
      <c r="CZ77" s="253"/>
      <c r="DA77" s="253"/>
      <c r="DB77" s="253"/>
      <c r="DC77" s="253"/>
      <c r="DD77" s="253"/>
      <c r="DE77" s="253"/>
      <c r="DF77" s="253"/>
      <c r="DG77" s="253"/>
      <c r="DH77" s="368"/>
      <c r="DI77" s="374"/>
      <c r="DJ77" s="368"/>
      <c r="DK77" s="368"/>
      <c r="DL77" s="253"/>
      <c r="DM77" s="253"/>
      <c r="DN77" s="253"/>
      <c r="DO77" s="253"/>
      <c r="DP77" s="253"/>
      <c r="DQ77" s="253"/>
      <c r="DR77" s="253"/>
      <c r="DS77" s="253"/>
      <c r="DT77" s="253"/>
      <c r="DU77" s="253"/>
      <c r="DV77" s="253"/>
      <c r="DW77" s="253"/>
      <c r="DX77" s="253"/>
      <c r="DY77" s="253"/>
      <c r="DZ77" s="253"/>
      <c r="EA77" s="253"/>
      <c r="EB77" s="253"/>
      <c r="EC77" s="253"/>
      <c r="ED77" s="253"/>
      <c r="EE77" s="253"/>
      <c r="EF77" s="253"/>
      <c r="EG77" s="253"/>
      <c r="EH77" s="253"/>
      <c r="EI77" s="253"/>
      <c r="EJ77" s="253"/>
      <c r="EK77" s="253"/>
      <c r="EL77" s="253"/>
      <c r="EM77" s="253"/>
      <c r="EN77" s="253"/>
      <c r="EO77" s="253"/>
      <c r="EP77" s="253"/>
      <c r="EQ77" s="253"/>
      <c r="ER77" s="253"/>
      <c r="ES77" s="253"/>
      <c r="ET77" s="253"/>
      <c r="EU77" s="253"/>
      <c r="EV77" s="253"/>
      <c r="EW77" s="253"/>
      <c r="EX77" s="253"/>
      <c r="EY77" s="253"/>
      <c r="EZ77" s="253"/>
      <c r="FA77" s="253"/>
      <c r="FB77" s="253"/>
      <c r="FC77" s="253"/>
      <c r="FD77" s="253"/>
      <c r="FE77" s="253"/>
      <c r="FF77" s="253"/>
      <c r="FG77" s="253"/>
      <c r="FH77" s="253"/>
      <c r="FI77" s="253"/>
      <c r="FJ77" s="253"/>
      <c r="FK77" s="253"/>
      <c r="FL77" s="253"/>
      <c r="FM77" s="253"/>
      <c r="FN77" s="253"/>
      <c r="FO77" s="253"/>
      <c r="FP77" s="253"/>
      <c r="FQ77" s="253"/>
      <c r="FR77" s="253"/>
      <c r="FS77" s="253"/>
      <c r="FT77" s="253"/>
      <c r="FU77" s="253"/>
      <c r="FV77" s="253"/>
      <c r="FW77" s="253"/>
      <c r="FX77" s="253"/>
      <c r="FY77" s="253"/>
      <c r="FZ77" s="253"/>
      <c r="GA77" s="253"/>
      <c r="GB77" s="253"/>
      <c r="GC77" s="253"/>
      <c r="GD77" s="253"/>
      <c r="GE77" s="253"/>
      <c r="GF77" s="253"/>
      <c r="GG77" s="253"/>
      <c r="GH77" s="253"/>
      <c r="GI77" s="253"/>
      <c r="GJ77" s="253"/>
      <c r="GK77" s="253"/>
      <c r="GL77" s="253"/>
      <c r="GM77" s="253"/>
      <c r="GN77" s="253"/>
      <c r="GO77" s="253"/>
      <c r="GP77" s="253"/>
      <c r="GQ77" s="253"/>
      <c r="GR77" s="253"/>
      <c r="GS77" s="253"/>
      <c r="GT77" s="253"/>
      <c r="GU77" s="253"/>
      <c r="GV77" s="253"/>
      <c r="GW77" s="253"/>
      <c r="GX77" s="253"/>
      <c r="GY77" s="253"/>
      <c r="GZ77" s="253"/>
      <c r="HA77" s="253"/>
      <c r="HB77" s="253"/>
      <c r="HC77" s="253"/>
      <c r="HD77" s="253"/>
      <c r="HE77" s="253"/>
      <c r="HF77" s="253"/>
      <c r="HG77" s="253"/>
      <c r="HH77" s="253"/>
      <c r="HI77" s="253"/>
      <c r="HJ77" s="253"/>
      <c r="HK77" s="253"/>
      <c r="HL77" s="253"/>
      <c r="HM77" s="253"/>
      <c r="HN77" s="253"/>
      <c r="HO77" s="253"/>
      <c r="HP77" s="253"/>
      <c r="HQ77" s="253"/>
    </row>
    <row r="78" spans="1:225" s="246" customFormat="1" hidden="1">
      <c r="A78" s="485"/>
      <c r="B78" s="375" t="s">
        <v>137</v>
      </c>
      <c r="C78" s="376"/>
      <c r="D78" s="377"/>
      <c r="E78" s="377"/>
      <c r="F78" s="253"/>
      <c r="G78" s="253"/>
      <c r="H78" s="253"/>
      <c r="I78" s="253"/>
      <c r="J78" s="253"/>
      <c r="K78" s="253"/>
      <c r="L78" s="253"/>
      <c r="M78" s="253"/>
      <c r="N78" s="253"/>
      <c r="O78" s="253"/>
      <c r="P78" s="253"/>
      <c r="Q78" s="253"/>
      <c r="R78" s="253"/>
      <c r="S78" s="486"/>
    </row>
    <row r="79" spans="1:225" s="246" customFormat="1" hidden="1">
      <c r="A79" s="485"/>
      <c r="B79" s="365" t="s">
        <v>22</v>
      </c>
      <c r="C79" s="253"/>
      <c r="D79" s="253"/>
      <c r="E79" s="253"/>
      <c r="F79" s="253"/>
      <c r="G79" s="253"/>
      <c r="H79" s="253"/>
      <c r="I79" s="253"/>
      <c r="J79" s="253"/>
      <c r="K79" s="253"/>
      <c r="L79" s="253"/>
      <c r="M79" s="253"/>
      <c r="N79" s="253"/>
      <c r="O79" s="253"/>
      <c r="P79" s="253"/>
      <c r="Q79" s="253"/>
      <c r="R79" s="253"/>
      <c r="S79" s="486"/>
    </row>
    <row r="80" spans="1:225" s="253" customFormat="1">
      <c r="A80" s="485"/>
      <c r="B80" s="370"/>
      <c r="D80" s="370"/>
      <c r="E80" s="370"/>
      <c r="S80" s="486"/>
      <c r="BN80" s="254"/>
    </row>
    <row r="81" spans="1:66" s="253" customFormat="1" ht="25.5">
      <c r="A81" s="485"/>
      <c r="B81" s="557" t="s">
        <v>2409</v>
      </c>
      <c r="C81" s="558"/>
      <c r="D81" s="558"/>
      <c r="S81" s="486"/>
      <c r="BK81" s="254"/>
    </row>
    <row r="82" spans="1:66" s="246" customFormat="1">
      <c r="A82" s="485"/>
      <c r="B82" s="253"/>
      <c r="C82" s="253"/>
      <c r="D82" s="368"/>
      <c r="E82" s="253"/>
      <c r="F82" s="253"/>
      <c r="G82" s="253"/>
      <c r="H82" s="253"/>
      <c r="I82" s="253"/>
      <c r="J82" s="253"/>
      <c r="K82" s="253"/>
      <c r="L82" s="253"/>
      <c r="M82" s="253"/>
      <c r="N82" s="253"/>
      <c r="O82" s="253"/>
      <c r="P82" s="253"/>
      <c r="Q82" s="253"/>
      <c r="R82" s="253"/>
      <c r="S82" s="486"/>
    </row>
    <row r="83" spans="1:66" s="246" customFormat="1" ht="48" customHeight="1">
      <c r="A83" s="546"/>
      <c r="B83" s="665" t="s">
        <v>144</v>
      </c>
      <c r="C83" s="702" t="str">
        <f>IF(' קבועים'!E108&gt;0,' קבועים'!E109,"תא זה יעודכן אוטומטית עם מילוי סעיפים: 2.1 ו- 2.2")</f>
        <v>תא זה יעודכן אוטומטית עם מילוי סעיפים: 2.1 ו- 2.2</v>
      </c>
      <c r="D83" s="665" t="s">
        <v>170</v>
      </c>
      <c r="E83" s="702" t="str">
        <f>IF(' קבועים'!B108&gt;0,' קבועים'!B109,"תא זה יעודכן אוטומטית עם מילוי סעיפים: 2.1 ו- 2.2")</f>
        <v>תא זה יעודכן אוטומטית עם מילוי סעיפים: 2.1 ו- 2.2</v>
      </c>
      <c r="H83" s="253"/>
      <c r="I83" s="253"/>
      <c r="J83" s="253"/>
      <c r="K83" s="253"/>
      <c r="L83" s="253"/>
      <c r="M83" s="253"/>
      <c r="N83" s="253"/>
      <c r="O83" s="253"/>
      <c r="P83" s="253"/>
      <c r="Q83" s="253"/>
      <c r="R83" s="253"/>
      <c r="S83" s="486"/>
    </row>
    <row r="84" spans="1:66" s="246" customFormat="1" ht="15" customHeight="1">
      <c r="A84" s="485"/>
      <c r="B84" s="667"/>
      <c r="C84" s="589"/>
      <c r="D84" s="664"/>
      <c r="E84" s="666"/>
      <c r="H84" s="253"/>
      <c r="I84" s="253"/>
      <c r="J84" s="253"/>
      <c r="K84" s="253"/>
      <c r="L84" s="253"/>
      <c r="M84" s="253"/>
      <c r="N84" s="253"/>
      <c r="O84" s="253"/>
      <c r="P84" s="253"/>
      <c r="Q84" s="253"/>
      <c r="R84" s="253"/>
      <c r="S84" s="486"/>
    </row>
    <row r="85" spans="1:66" s="246" customFormat="1" ht="39" hidden="1" customHeight="1" outlineLevel="1">
      <c r="A85" s="485"/>
      <c r="B85" s="657" t="s">
        <v>143</v>
      </c>
      <c r="C85" s="669"/>
      <c r="D85" s="668" t="s">
        <v>143</v>
      </c>
      <c r="E85" s="669"/>
      <c r="H85" s="253"/>
      <c r="I85" s="253"/>
      <c r="J85" s="253"/>
      <c r="K85" s="253"/>
      <c r="L85" s="253"/>
      <c r="M85" s="253"/>
      <c r="N85" s="253"/>
      <c r="O85" s="253"/>
      <c r="P85" s="253"/>
      <c r="Q85" s="253"/>
      <c r="R85" s="253"/>
      <c r="S85" s="486"/>
      <c r="BN85" s="367"/>
    </row>
    <row r="86" spans="1:66" s="246" customFormat="1" ht="39" hidden="1" customHeight="1" outlineLevel="1">
      <c r="A86" s="485"/>
      <c r="B86" s="668" t="s">
        <v>61</v>
      </c>
      <c r="C86" s="669"/>
      <c r="D86" s="668" t="s">
        <v>61</v>
      </c>
      <c r="E86" s="669"/>
      <c r="H86" s="253"/>
      <c r="I86" s="253"/>
      <c r="J86" s="253"/>
      <c r="K86" s="253"/>
      <c r="L86" s="253"/>
      <c r="M86" s="253"/>
      <c r="N86" s="253"/>
      <c r="O86" s="253"/>
      <c r="P86" s="253"/>
      <c r="Q86" s="253"/>
      <c r="R86" s="253"/>
      <c r="S86" s="486"/>
      <c r="BN86" s="367"/>
    </row>
    <row r="87" spans="1:66" s="246" customFormat="1" ht="15" hidden="1" customHeight="1" outlineLevel="1">
      <c r="A87" s="485"/>
      <c r="B87" s="589"/>
      <c r="C87" s="589"/>
      <c r="D87" s="670"/>
      <c r="E87" s="589"/>
      <c r="H87" s="253"/>
      <c r="I87" s="253"/>
      <c r="J87" s="253"/>
      <c r="K87" s="253"/>
      <c r="L87" s="253"/>
      <c r="M87" s="253"/>
      <c r="N87" s="253"/>
      <c r="O87" s="253"/>
      <c r="P87" s="253"/>
      <c r="Q87" s="253"/>
      <c r="R87" s="253"/>
      <c r="S87" s="486"/>
      <c r="BN87" s="367"/>
    </row>
    <row r="88" spans="1:66" s="246" customFormat="1" ht="47.1" customHeight="1" collapsed="1">
      <c r="A88" s="546"/>
      <c r="B88" s="665" t="s">
        <v>145</v>
      </c>
      <c r="C88" s="703" t="str">
        <f>IF(AND('פרטים כלליים, עלויות ותוצאות'!$D$36&gt;0,' קבועים'!B108&gt;0),' קבועים'!E110,"תא זה יעודכן אוטומטית עם מילוי סעיפים: 2.1 ו- 2.2")</f>
        <v>תא זה יעודכן אוטומטית עם מילוי סעיפים: 2.1 ו- 2.2</v>
      </c>
      <c r="D88" s="665" t="s">
        <v>171</v>
      </c>
      <c r="E88" s="703" t="str">
        <f>IF(AND('פרטים כלליים, עלויות ותוצאות'!$D$36&gt;0,' קבועים'!B108&gt;0),' קבועים'!B110,"תא זה יעודכן אוטומטית עם מילוי סעיפים: 2.1 ו- 2.2")</f>
        <v>תא זה יעודכן אוטומטית עם מילוי סעיפים: 2.1 ו- 2.2</v>
      </c>
      <c r="H88" s="253"/>
      <c r="I88" s="253"/>
      <c r="J88" s="253"/>
      <c r="K88" s="253"/>
      <c r="L88" s="253"/>
      <c r="M88" s="253"/>
      <c r="N88" s="253"/>
      <c r="O88" s="253"/>
      <c r="P88" s="253"/>
      <c r="Q88" s="253"/>
      <c r="R88" s="253"/>
      <c r="S88" s="486"/>
      <c r="BN88" s="367"/>
    </row>
    <row r="89" spans="1:66" s="246" customFormat="1" ht="16.5" hidden="1" customHeight="1" outlineLevel="1">
      <c r="A89" s="485"/>
      <c r="B89" s="253"/>
      <c r="C89" s="253"/>
      <c r="D89" s="253"/>
      <c r="E89" s="253"/>
      <c r="F89" s="253"/>
      <c r="G89" s="253"/>
      <c r="H89" s="253"/>
      <c r="I89" s="253"/>
      <c r="J89" s="253"/>
      <c r="K89" s="253"/>
      <c r="L89" s="253"/>
      <c r="M89" s="253"/>
      <c r="N89" s="253"/>
      <c r="O89" s="253"/>
      <c r="P89" s="253"/>
      <c r="Q89" s="253"/>
      <c r="R89" s="253"/>
      <c r="S89" s="486"/>
      <c r="BN89" s="367"/>
    </row>
    <row r="90" spans="1:66" s="246" customFormat="1" ht="36.6" hidden="1" customHeight="1" outlineLevel="1">
      <c r="A90" s="485"/>
      <c r="B90" s="571" t="s">
        <v>131</v>
      </c>
      <c r="C90" s="572"/>
      <c r="D90" s="571" t="s">
        <v>132</v>
      </c>
      <c r="E90" s="572"/>
      <c r="F90" s="253"/>
      <c r="G90" s="253"/>
      <c r="H90" s="253"/>
      <c r="I90" s="253"/>
      <c r="J90" s="253"/>
      <c r="K90" s="253"/>
      <c r="L90" s="253"/>
      <c r="M90" s="253"/>
      <c r="N90" s="253"/>
      <c r="O90" s="253"/>
      <c r="P90" s="253"/>
      <c r="Q90" s="253"/>
      <c r="R90" s="253"/>
      <c r="S90" s="486"/>
      <c r="BN90" s="367"/>
    </row>
    <row r="91" spans="1:66" s="246" customFormat="1" ht="16.5" hidden="1" customHeight="1" outlineLevel="1">
      <c r="A91" s="485"/>
      <c r="B91" s="570" t="s">
        <v>61</v>
      </c>
      <c r="C91" s="572"/>
      <c r="D91" s="570" t="s">
        <v>61</v>
      </c>
      <c r="E91" s="572"/>
      <c r="F91" s="253"/>
      <c r="G91" s="253"/>
      <c r="H91" s="253"/>
      <c r="I91" s="253"/>
      <c r="J91" s="253"/>
      <c r="K91" s="253"/>
      <c r="L91" s="253"/>
      <c r="M91" s="253"/>
      <c r="N91" s="253"/>
      <c r="O91" s="253"/>
      <c r="P91" s="253"/>
      <c r="Q91" s="253"/>
      <c r="R91" s="253"/>
      <c r="S91" s="486"/>
      <c r="BN91" s="367"/>
    </row>
    <row r="92" spans="1:66" s="246" customFormat="1" ht="15" customHeight="1" collapsed="1">
      <c r="A92" s="485"/>
      <c r="B92" s="364"/>
      <c r="C92" s="253"/>
      <c r="D92" s="253"/>
      <c r="E92" s="253"/>
      <c r="F92" s="253"/>
      <c r="G92" s="253"/>
      <c r="H92" s="253"/>
      <c r="I92" s="253"/>
      <c r="J92" s="253"/>
      <c r="K92" s="253"/>
      <c r="L92" s="253"/>
      <c r="M92" s="253"/>
      <c r="N92" s="253"/>
      <c r="O92" s="253"/>
      <c r="P92" s="253"/>
      <c r="Q92" s="253"/>
      <c r="R92" s="253"/>
      <c r="S92" s="486"/>
      <c r="BN92" s="367"/>
    </row>
    <row r="93" spans="1:66" s="246" customFormat="1">
      <c r="A93" s="485"/>
      <c r="B93" s="359" t="s">
        <v>185</v>
      </c>
      <c r="C93" s="253"/>
      <c r="D93" s="253"/>
      <c r="E93" s="253"/>
      <c r="F93" s="253"/>
      <c r="G93" s="253"/>
      <c r="H93" s="253"/>
      <c r="I93" s="253"/>
      <c r="J93" s="253"/>
      <c r="K93" s="253"/>
      <c r="L93" s="253"/>
      <c r="M93" s="253"/>
      <c r="N93" s="253"/>
      <c r="O93" s="253"/>
      <c r="P93" s="253"/>
      <c r="Q93" s="253"/>
      <c r="R93" s="253"/>
      <c r="S93" s="486"/>
      <c r="BN93" s="367"/>
    </row>
    <row r="94" spans="1:66" s="246" customFormat="1" ht="48.6" customHeight="1">
      <c r="A94" s="546"/>
      <c r="B94" s="708" t="s">
        <v>47</v>
      </c>
      <c r="C94" s="708" t="s">
        <v>73</v>
      </c>
      <c r="D94" s="708" t="s">
        <v>74</v>
      </c>
      <c r="E94" s="708" t="s">
        <v>75</v>
      </c>
      <c r="F94" s="253"/>
      <c r="G94" s="253"/>
      <c r="H94" s="253"/>
      <c r="I94" s="253"/>
      <c r="J94" s="253"/>
      <c r="K94" s="253"/>
      <c r="L94" s="253"/>
      <c r="M94" s="253"/>
      <c r="N94" s="253"/>
      <c r="O94" s="253"/>
      <c r="P94" s="253"/>
      <c r="Q94" s="253"/>
      <c r="R94" s="253"/>
      <c r="S94" s="486"/>
      <c r="BM94" s="367"/>
    </row>
    <row r="95" spans="1:66" s="246" customFormat="1" ht="48.6" customHeight="1">
      <c r="A95" s="546"/>
      <c r="B95" s="573" t="s">
        <v>39</v>
      </c>
      <c r="C95" s="573" t="s">
        <v>45</v>
      </c>
      <c r="D95" s="700" t="str">
        <f>IF(AND(' קבועים'!B107&gt;0,'פרטים כלליים, עלויות ותוצאות'!$D$36&gt;0),' קבועים'!E116,"תא זה יעודכן אוטומטית עם מילוי סעיפים: 3.1 ו- 3.2")</f>
        <v>תא זה יעודכן אוטומטית עם מילוי סעיפים: 3.1 ו- 3.2</v>
      </c>
      <c r="E95" s="701" t="str">
        <f>IF(AND(' קבועים'!F116&gt;0,'פרטים כלליים, עלויות ותוצאות'!$D$36&gt;0),' קבועים'!F116,"תא זה יעודכן אוטומטית עם מילוי סעיפים: 3.1 ו- 3.2")</f>
        <v>תא זה יעודכן אוטומטית עם מילוי סעיפים: 3.1 ו- 3.2</v>
      </c>
      <c r="F95" s="253"/>
      <c r="G95" s="253"/>
      <c r="H95" s="253"/>
      <c r="I95" s="253"/>
      <c r="J95" s="253"/>
      <c r="K95" s="253"/>
      <c r="L95" s="253"/>
      <c r="M95" s="253"/>
      <c r="N95" s="253"/>
      <c r="O95" s="253"/>
      <c r="P95" s="253"/>
      <c r="Q95" s="253"/>
      <c r="R95" s="253"/>
      <c r="S95" s="486"/>
      <c r="BM95" s="367"/>
    </row>
    <row r="96" spans="1:66" s="246" customFormat="1">
      <c r="A96" s="546"/>
      <c r="B96" s="574"/>
      <c r="C96" s="574"/>
      <c r="D96" s="575"/>
      <c r="E96" s="576"/>
      <c r="F96" s="253"/>
      <c r="G96" s="577"/>
      <c r="H96" s="577"/>
      <c r="I96" s="574"/>
      <c r="J96" s="574"/>
      <c r="K96" s="253"/>
      <c r="L96" s="253"/>
      <c r="M96" s="253"/>
      <c r="N96" s="253"/>
      <c r="O96" s="253"/>
      <c r="P96" s="253"/>
      <c r="Q96" s="253"/>
      <c r="R96" s="253"/>
      <c r="S96" s="486"/>
      <c r="BM96" s="367"/>
    </row>
    <row r="97" spans="1:90" s="246" customFormat="1">
      <c r="A97" s="485"/>
      <c r="B97" s="574"/>
      <c r="C97" s="574"/>
      <c r="D97" s="575"/>
      <c r="E97" s="576"/>
      <c r="F97" s="253"/>
      <c r="G97" s="577"/>
      <c r="H97" s="577"/>
      <c r="I97" s="574"/>
      <c r="J97" s="574"/>
      <c r="K97" s="253"/>
      <c r="L97" s="253"/>
      <c r="M97" s="253"/>
      <c r="N97" s="253"/>
      <c r="O97" s="253"/>
      <c r="P97" s="253"/>
      <c r="Q97" s="253"/>
      <c r="R97" s="253"/>
      <c r="S97" s="486"/>
      <c r="BM97" s="367"/>
    </row>
    <row r="98" spans="1:90" s="253" customFormat="1" ht="17.25" thickBot="1">
      <c r="A98" s="494"/>
      <c r="B98" s="495"/>
      <c r="C98" s="496"/>
      <c r="D98" s="495"/>
      <c r="E98" s="495"/>
      <c r="F98" s="496"/>
      <c r="G98" s="496"/>
      <c r="H98" s="496"/>
      <c r="I98" s="496"/>
      <c r="J98" s="496"/>
      <c r="K98" s="496"/>
      <c r="L98" s="496"/>
      <c r="M98" s="496"/>
      <c r="N98" s="496"/>
      <c r="O98" s="496"/>
      <c r="P98" s="496"/>
      <c r="Q98" s="496"/>
      <c r="R98" s="496"/>
      <c r="S98" s="497"/>
      <c r="BN98" s="254"/>
    </row>
    <row r="99" spans="1:90" s="379" customFormat="1" ht="83.1" hidden="1" customHeight="1">
      <c r="A99" s="741" t="s">
        <v>2355</v>
      </c>
      <c r="B99" s="741"/>
      <c r="C99" s="741"/>
      <c r="D99" s="741"/>
      <c r="BM99" s="380"/>
    </row>
    <row r="100" spans="1:90" s="246" customFormat="1" hidden="1">
      <c r="BN100" s="367"/>
    </row>
    <row r="101" spans="1:90" s="246" customFormat="1" ht="63" hidden="1" customHeight="1">
      <c r="A101" s="381"/>
      <c r="B101" s="735" t="s">
        <v>2305</v>
      </c>
      <c r="C101" s="736"/>
      <c r="D101" s="736"/>
      <c r="E101" s="736"/>
      <c r="F101" s="736"/>
      <c r="BN101" s="367"/>
    </row>
    <row r="102" spans="1:90" s="246" customFormat="1" ht="33" hidden="1">
      <c r="A102" s="246">
        <v>3.6</v>
      </c>
      <c r="B102" s="361" t="s">
        <v>147</v>
      </c>
      <c r="C102" s="382" t="s">
        <v>19</v>
      </c>
      <c r="BN102" s="367"/>
    </row>
    <row r="103" spans="1:90" s="246" customFormat="1" hidden="1">
      <c r="BN103" s="367"/>
    </row>
    <row r="104" spans="1:90" s="246" customFormat="1" ht="20.25" hidden="1">
      <c r="A104" s="383"/>
      <c r="B104" s="384" t="s">
        <v>275</v>
      </c>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3"/>
      <c r="AH104" s="383"/>
      <c r="AI104" s="383"/>
      <c r="AJ104" s="383"/>
      <c r="AK104" s="383"/>
      <c r="AL104" s="383"/>
      <c r="AM104" s="383"/>
      <c r="AN104" s="383"/>
      <c r="AO104" s="383"/>
      <c r="AP104" s="383"/>
      <c r="AQ104" s="383"/>
      <c r="AR104" s="383"/>
      <c r="AS104" s="383"/>
      <c r="AT104" s="383"/>
      <c r="AU104" s="383"/>
      <c r="AV104" s="383"/>
      <c r="AW104" s="383"/>
      <c r="AX104" s="383"/>
      <c r="AY104" s="383"/>
      <c r="AZ104" s="383"/>
      <c r="BA104" s="383"/>
      <c r="BB104" s="383"/>
      <c r="BC104" s="383"/>
      <c r="BD104" s="383"/>
      <c r="BE104" s="383"/>
      <c r="BF104" s="383"/>
      <c r="BG104" s="383"/>
      <c r="BH104" s="383"/>
      <c r="BI104" s="383"/>
      <c r="BJ104" s="383"/>
      <c r="BK104" s="383"/>
      <c r="BL104" s="383"/>
      <c r="BM104" s="383"/>
      <c r="BN104" s="383"/>
      <c r="BO104" s="383"/>
      <c r="BP104" s="383"/>
      <c r="BQ104" s="383"/>
      <c r="BR104" s="383"/>
      <c r="BS104" s="383"/>
      <c r="BT104" s="383"/>
      <c r="BU104" s="383"/>
      <c r="BV104" s="383"/>
      <c r="BW104" s="383"/>
      <c r="BX104" s="383"/>
      <c r="BY104" s="383"/>
      <c r="BZ104" s="383"/>
      <c r="CA104" s="383"/>
      <c r="CB104" s="383"/>
      <c r="CC104" s="383"/>
    </row>
    <row r="105" spans="1:90" s="246" customFormat="1" hidden="1">
      <c r="BN105" s="367"/>
    </row>
    <row r="106" spans="1:90" s="246" customFormat="1" hidden="1">
      <c r="A106" s="385" t="s">
        <v>2126</v>
      </c>
      <c r="B106" s="386" t="s">
        <v>89</v>
      </c>
      <c r="C106" s="387"/>
      <c r="D106" s="387"/>
      <c r="E106" s="385"/>
      <c r="F106" s="385"/>
      <c r="G106" s="385"/>
      <c r="H106" s="385"/>
      <c r="I106" s="388"/>
      <c r="J106" s="387"/>
      <c r="K106" s="387"/>
      <c r="L106" s="387"/>
      <c r="M106" s="387"/>
      <c r="N106" s="387"/>
      <c r="O106" s="387"/>
      <c r="P106" s="389"/>
      <c r="Q106" s="387"/>
      <c r="R106" s="387"/>
      <c r="S106" s="387"/>
      <c r="T106" s="387"/>
      <c r="U106" s="387"/>
      <c r="V106" s="387"/>
      <c r="W106" s="389"/>
      <c r="X106" s="387"/>
      <c r="Y106" s="387"/>
      <c r="Z106" s="387"/>
      <c r="AA106" s="387"/>
      <c r="AB106" s="387"/>
      <c r="AC106" s="387"/>
      <c r="AD106" s="389"/>
      <c r="AE106" s="387"/>
      <c r="AF106" s="387"/>
      <c r="AG106" s="387"/>
      <c r="AH106" s="387"/>
      <c r="AI106" s="387"/>
      <c r="AJ106" s="387"/>
      <c r="AK106" s="389"/>
      <c r="AL106" s="387"/>
      <c r="AM106" s="387"/>
      <c r="AN106" s="387"/>
      <c r="AO106" s="387"/>
      <c r="AP106" s="387"/>
      <c r="AQ106" s="387"/>
      <c r="AR106" s="389"/>
      <c r="AS106" s="387"/>
      <c r="AT106" s="387"/>
      <c r="AU106" s="387"/>
      <c r="AV106" s="387"/>
      <c r="AW106" s="387"/>
      <c r="AX106" s="387"/>
      <c r="AY106" s="389"/>
      <c r="AZ106" s="387"/>
      <c r="BA106" s="387"/>
      <c r="BB106" s="387"/>
      <c r="BC106" s="387"/>
      <c r="BD106" s="387"/>
      <c r="BE106" s="387"/>
      <c r="BF106" s="389"/>
      <c r="BG106" s="387"/>
      <c r="BH106" s="387"/>
      <c r="BI106" s="387"/>
      <c r="BJ106" s="387"/>
      <c r="BK106" s="387"/>
      <c r="BL106" s="387"/>
      <c r="BM106" s="389"/>
      <c r="BN106" s="387"/>
      <c r="BO106" s="387"/>
      <c r="BP106" s="387"/>
      <c r="BQ106" s="387"/>
      <c r="BR106" s="387"/>
      <c r="BS106" s="387"/>
      <c r="BT106" s="387"/>
      <c r="BU106" s="387"/>
      <c r="BV106" s="387"/>
      <c r="BW106" s="387"/>
      <c r="BX106" s="387"/>
      <c r="BY106" s="387"/>
      <c r="BZ106" s="387"/>
      <c r="CA106" s="387"/>
      <c r="CB106" s="387"/>
      <c r="CC106" s="387"/>
    </row>
    <row r="107" spans="1:90" s="246" customFormat="1" hidden="1">
      <c r="A107" s="385"/>
      <c r="B107" s="387"/>
      <c r="C107" s="387"/>
      <c r="D107" s="387"/>
      <c r="E107" s="385"/>
      <c r="F107" s="385"/>
      <c r="G107" s="385"/>
      <c r="H107" s="385"/>
      <c r="I107" s="388"/>
      <c r="J107" s="387"/>
      <c r="K107" s="387"/>
      <c r="L107" s="387"/>
      <c r="M107" s="387"/>
      <c r="N107" s="387"/>
      <c r="O107" s="387"/>
      <c r="P107" s="389"/>
      <c r="Q107" s="387"/>
      <c r="R107" s="387"/>
      <c r="S107" s="387"/>
      <c r="T107" s="387"/>
      <c r="U107" s="387"/>
      <c r="V107" s="387"/>
      <c r="W107" s="389"/>
      <c r="X107" s="387"/>
      <c r="Y107" s="387"/>
      <c r="Z107" s="387"/>
      <c r="AA107" s="387"/>
      <c r="AB107" s="387"/>
      <c r="AC107" s="387"/>
      <c r="AD107" s="389"/>
      <c r="AE107" s="387"/>
      <c r="AF107" s="387"/>
      <c r="AG107" s="387"/>
      <c r="AH107" s="387"/>
      <c r="AI107" s="387"/>
      <c r="AJ107" s="387"/>
      <c r="AK107" s="389"/>
      <c r="AL107" s="387"/>
      <c r="AM107" s="387"/>
      <c r="AN107" s="387"/>
      <c r="AO107" s="387"/>
      <c r="AP107" s="387"/>
      <c r="AQ107" s="387"/>
      <c r="AR107" s="389"/>
      <c r="AS107" s="387"/>
      <c r="AT107" s="387"/>
      <c r="AU107" s="387"/>
      <c r="AV107" s="387"/>
      <c r="AW107" s="387"/>
      <c r="AX107" s="387"/>
      <c r="AY107" s="389"/>
      <c r="AZ107" s="387"/>
      <c r="BA107" s="387"/>
      <c r="BB107" s="387"/>
      <c r="BC107" s="387"/>
      <c r="BD107" s="387"/>
      <c r="BE107" s="387"/>
      <c r="BF107" s="389"/>
      <c r="BG107" s="387"/>
      <c r="BH107" s="387"/>
      <c r="BI107" s="387"/>
      <c r="BJ107" s="387"/>
      <c r="BK107" s="387"/>
      <c r="BL107" s="387"/>
      <c r="BM107" s="389"/>
      <c r="BN107" s="387"/>
      <c r="BO107" s="387"/>
      <c r="BP107" s="387"/>
      <c r="BQ107" s="387"/>
      <c r="BR107" s="387"/>
      <c r="BS107" s="387"/>
      <c r="BT107" s="387"/>
      <c r="BU107" s="387"/>
      <c r="BV107" s="387"/>
      <c r="BW107" s="387"/>
      <c r="BX107" s="387"/>
      <c r="BY107" s="387"/>
      <c r="BZ107" s="387"/>
      <c r="CA107" s="387"/>
      <c r="CB107" s="387"/>
      <c r="CC107" s="387"/>
    </row>
    <row r="108" spans="1:90" s="246" customFormat="1" ht="33" hidden="1">
      <c r="A108" s="385"/>
      <c r="B108" s="390" t="s">
        <v>90</v>
      </c>
      <c r="C108" s="382" t="s">
        <v>19</v>
      </c>
      <c r="D108" s="390" t="s">
        <v>91</v>
      </c>
      <c r="E108" s="382" t="s">
        <v>20</v>
      </c>
      <c r="F108" s="385"/>
      <c r="G108" s="385"/>
      <c r="H108" s="385"/>
      <c r="I108" s="385"/>
      <c r="J108" s="391"/>
      <c r="K108" s="387"/>
      <c r="L108" s="392"/>
      <c r="M108" s="391"/>
      <c r="N108" s="387"/>
      <c r="O108" s="391"/>
      <c r="P108" s="387"/>
      <c r="Q108" s="391"/>
      <c r="R108" s="387"/>
      <c r="S108" s="392"/>
      <c r="T108" s="391"/>
      <c r="U108" s="387"/>
      <c r="V108" s="391"/>
      <c r="W108" s="387"/>
      <c r="X108" s="391"/>
      <c r="Y108" s="387"/>
      <c r="Z108" s="392"/>
      <c r="AA108" s="391"/>
      <c r="AB108" s="387"/>
      <c r="AC108" s="391"/>
      <c r="AD108" s="387"/>
      <c r="AE108" s="391"/>
      <c r="AF108" s="387"/>
      <c r="AG108" s="392"/>
      <c r="AH108" s="391"/>
      <c r="AI108" s="387"/>
      <c r="AJ108" s="391"/>
      <c r="AK108" s="387"/>
      <c r="AL108" s="391"/>
      <c r="AM108" s="387"/>
      <c r="AN108" s="392"/>
      <c r="AO108" s="391"/>
      <c r="AP108" s="391"/>
      <c r="AQ108" s="391"/>
      <c r="AR108" s="387"/>
      <c r="AS108" s="391"/>
      <c r="AT108" s="387"/>
      <c r="AU108" s="392"/>
      <c r="AV108" s="391"/>
      <c r="AW108" s="391"/>
      <c r="AX108" s="391"/>
      <c r="AY108" s="387"/>
      <c r="AZ108" s="391"/>
      <c r="BA108" s="387"/>
      <c r="BB108" s="392"/>
      <c r="BC108" s="391"/>
      <c r="BD108" s="391"/>
      <c r="BE108" s="391"/>
      <c r="BF108" s="387"/>
      <c r="BG108" s="391"/>
      <c r="BH108" s="387"/>
      <c r="BI108" s="392"/>
      <c r="BJ108" s="391"/>
      <c r="BK108" s="391"/>
      <c r="BL108" s="391"/>
      <c r="BM108" s="387"/>
      <c r="BN108" s="391"/>
      <c r="BO108" s="387"/>
      <c r="BP108" s="392"/>
      <c r="BQ108" s="391"/>
      <c r="BR108" s="391"/>
      <c r="BS108" s="391"/>
      <c r="BT108" s="387"/>
      <c r="BU108" s="387"/>
      <c r="BV108" s="387"/>
      <c r="BW108" s="387"/>
      <c r="BX108" s="387"/>
      <c r="BY108" s="387"/>
      <c r="BZ108" s="387"/>
      <c r="CA108" s="387"/>
      <c r="CB108" s="387"/>
      <c r="CC108" s="387"/>
    </row>
    <row r="109" spans="1:90" s="246" customFormat="1" hidden="1">
      <c r="A109" s="385"/>
      <c r="B109" s="388"/>
      <c r="C109" s="387"/>
      <c r="D109" s="387"/>
      <c r="E109" s="387"/>
      <c r="F109" s="385"/>
      <c r="G109" s="385"/>
      <c r="H109" s="385"/>
      <c r="I109" s="385"/>
      <c r="J109" s="387"/>
      <c r="K109" s="387"/>
      <c r="L109" s="387"/>
      <c r="M109" s="387"/>
      <c r="N109" s="387"/>
      <c r="O109" s="387"/>
      <c r="P109" s="387"/>
      <c r="Q109" s="387"/>
      <c r="R109" s="387"/>
      <c r="S109" s="387"/>
      <c r="T109" s="387"/>
      <c r="U109" s="387"/>
      <c r="V109" s="387"/>
      <c r="W109" s="387"/>
      <c r="X109" s="387"/>
      <c r="Y109" s="387"/>
      <c r="Z109" s="387"/>
      <c r="AA109" s="387"/>
      <c r="AB109" s="387"/>
      <c r="AC109" s="387"/>
      <c r="AD109" s="387"/>
      <c r="AE109" s="387"/>
      <c r="AF109" s="387"/>
      <c r="AG109" s="387"/>
      <c r="AH109" s="387"/>
      <c r="AI109" s="392"/>
      <c r="AJ109" s="387"/>
      <c r="AK109" s="387"/>
      <c r="AL109" s="387"/>
      <c r="AM109" s="387"/>
      <c r="AN109" s="387"/>
      <c r="AO109" s="387"/>
      <c r="AP109" s="387"/>
      <c r="AQ109" s="387"/>
      <c r="AR109" s="387"/>
      <c r="AS109" s="387"/>
      <c r="AT109" s="387"/>
      <c r="AU109" s="387"/>
      <c r="AV109" s="387"/>
      <c r="AW109" s="387"/>
      <c r="AX109" s="387"/>
      <c r="AY109" s="387"/>
      <c r="AZ109" s="387"/>
      <c r="BA109" s="387"/>
      <c r="BB109" s="387"/>
      <c r="BC109" s="387"/>
      <c r="BD109" s="387"/>
      <c r="BE109" s="387"/>
      <c r="BF109" s="387"/>
      <c r="BG109" s="387"/>
      <c r="BH109" s="387"/>
      <c r="BI109" s="387"/>
      <c r="BJ109" s="387"/>
      <c r="BK109" s="387"/>
      <c r="BL109" s="387"/>
      <c r="BM109" s="387"/>
      <c r="BN109" s="387"/>
      <c r="BO109" s="387"/>
      <c r="BP109" s="387"/>
      <c r="BQ109" s="387"/>
      <c r="BR109" s="387"/>
      <c r="BS109" s="387"/>
      <c r="BT109" s="387"/>
      <c r="BU109" s="387"/>
      <c r="BV109" s="387"/>
      <c r="BW109" s="387"/>
      <c r="BX109" s="387"/>
      <c r="BY109" s="387"/>
      <c r="BZ109" s="387"/>
      <c r="CA109" s="387"/>
      <c r="CB109" s="387"/>
      <c r="CC109" s="387"/>
    </row>
    <row r="110" spans="1:90" s="246" customFormat="1" hidden="1">
      <c r="A110" s="385"/>
      <c r="B110" s="393" t="s">
        <v>92</v>
      </c>
      <c r="C110" s="394" t="s">
        <v>2330</v>
      </c>
      <c r="D110" s="387"/>
      <c r="E110" s="387"/>
      <c r="F110" s="385"/>
      <c r="G110" s="385"/>
      <c r="H110" s="385"/>
      <c r="I110" s="385"/>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7"/>
      <c r="AF110" s="387"/>
      <c r="AG110" s="387"/>
      <c r="AH110" s="387"/>
      <c r="AI110" s="392"/>
      <c r="AJ110" s="387"/>
      <c r="AK110" s="387"/>
      <c r="AL110" s="387"/>
      <c r="AM110" s="387"/>
      <c r="AN110" s="387"/>
      <c r="AO110" s="387"/>
      <c r="AP110" s="387"/>
      <c r="AQ110" s="387"/>
      <c r="AR110" s="387"/>
      <c r="AS110" s="387"/>
      <c r="AT110" s="387"/>
      <c r="AU110" s="387"/>
      <c r="AV110" s="387"/>
      <c r="AW110" s="387"/>
      <c r="AX110" s="387"/>
      <c r="AY110" s="387"/>
      <c r="AZ110" s="387"/>
      <c r="BA110" s="387"/>
      <c r="BB110" s="387"/>
      <c r="BC110" s="387"/>
      <c r="BD110" s="387"/>
      <c r="BE110" s="387"/>
      <c r="BF110" s="387"/>
      <c r="BG110" s="387"/>
      <c r="BH110" s="387"/>
      <c r="BI110" s="387"/>
      <c r="BJ110" s="387"/>
      <c r="BK110" s="387"/>
      <c r="BL110" s="387"/>
      <c r="BM110" s="387"/>
      <c r="BN110" s="387"/>
      <c r="BO110" s="387"/>
      <c r="BP110" s="387"/>
      <c r="BQ110" s="387"/>
      <c r="BR110" s="387"/>
      <c r="BS110" s="387"/>
      <c r="BT110" s="387"/>
      <c r="BU110" s="387"/>
      <c r="BV110" s="387"/>
      <c r="BW110" s="387"/>
      <c r="BX110" s="387"/>
      <c r="BY110" s="387"/>
      <c r="BZ110" s="387"/>
      <c r="CA110" s="387"/>
      <c r="CB110" s="387"/>
      <c r="CC110" s="387"/>
    </row>
    <row r="111" spans="1:90" s="246" customFormat="1" hidden="1">
      <c r="A111" s="385"/>
      <c r="B111" s="388"/>
      <c r="C111" s="387"/>
      <c r="D111" s="387"/>
      <c r="E111" s="387"/>
      <c r="F111" s="385"/>
      <c r="G111" s="385"/>
      <c r="H111" s="385"/>
      <c r="I111" s="385"/>
      <c r="J111" s="387"/>
      <c r="K111" s="387"/>
      <c r="L111" s="387"/>
      <c r="M111" s="387"/>
      <c r="N111" s="387"/>
      <c r="O111" s="387"/>
      <c r="P111" s="387"/>
      <c r="Q111" s="387"/>
      <c r="R111" s="387"/>
      <c r="S111" s="387"/>
      <c r="T111" s="387"/>
      <c r="U111" s="387"/>
      <c r="V111" s="387"/>
      <c r="W111" s="387"/>
      <c r="X111" s="387"/>
      <c r="Y111" s="387"/>
      <c r="Z111" s="387"/>
      <c r="AA111" s="387"/>
      <c r="AB111" s="387"/>
      <c r="AC111" s="387"/>
      <c r="AD111" s="387"/>
      <c r="AE111" s="387"/>
      <c r="AF111" s="387"/>
      <c r="AG111" s="387"/>
      <c r="AH111" s="387"/>
      <c r="AI111" s="392"/>
      <c r="AJ111" s="387"/>
      <c r="AK111" s="387"/>
      <c r="AL111" s="387"/>
      <c r="AM111" s="387"/>
      <c r="AN111" s="387"/>
      <c r="AO111" s="387"/>
      <c r="AP111" s="387"/>
      <c r="AQ111" s="387"/>
      <c r="AR111" s="387"/>
      <c r="AS111" s="387"/>
      <c r="AT111" s="387"/>
      <c r="AU111" s="387"/>
      <c r="AV111" s="387"/>
      <c r="AW111" s="387"/>
      <c r="AX111" s="387"/>
      <c r="AY111" s="387"/>
      <c r="AZ111" s="387"/>
      <c r="BA111" s="387"/>
      <c r="BB111" s="387"/>
      <c r="BC111" s="387"/>
      <c r="BD111" s="387"/>
      <c r="BE111" s="387"/>
      <c r="BF111" s="387"/>
      <c r="BG111" s="387"/>
      <c r="BH111" s="387"/>
      <c r="BI111" s="387"/>
      <c r="BJ111" s="387"/>
      <c r="BK111" s="387"/>
      <c r="BL111" s="387"/>
      <c r="BM111" s="387"/>
      <c r="BN111" s="387"/>
      <c r="BO111" s="387"/>
      <c r="BP111" s="387"/>
      <c r="BQ111" s="387"/>
      <c r="BR111" s="387"/>
      <c r="BS111" s="387"/>
      <c r="BT111" s="387"/>
      <c r="BU111" s="387"/>
      <c r="BV111" s="387"/>
      <c r="BW111" s="387"/>
      <c r="BX111" s="387"/>
      <c r="BY111" s="387"/>
      <c r="BZ111" s="387"/>
      <c r="CA111" s="387"/>
      <c r="CB111" s="387"/>
      <c r="CC111" s="387"/>
    </row>
    <row r="112" spans="1:90" s="246" customFormat="1" hidden="1">
      <c r="A112" s="395" t="s">
        <v>2127</v>
      </c>
      <c r="B112" s="386" t="s">
        <v>103</v>
      </c>
      <c r="C112" s="387"/>
      <c r="D112" s="387"/>
      <c r="E112" s="385"/>
      <c r="F112" s="385"/>
      <c r="G112" s="385"/>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85"/>
      <c r="BM112" s="385"/>
      <c r="BN112" s="385"/>
      <c r="BO112" s="385"/>
      <c r="BP112" s="385"/>
      <c r="BQ112" s="385"/>
      <c r="BR112" s="385"/>
      <c r="BS112" s="385"/>
      <c r="BT112" s="385"/>
      <c r="BU112" s="385"/>
      <c r="BV112" s="385"/>
      <c r="BW112" s="385"/>
      <c r="BX112" s="385"/>
      <c r="BY112" s="385"/>
      <c r="BZ112" s="385"/>
      <c r="CA112" s="385"/>
      <c r="CB112" s="385"/>
      <c r="CC112" s="385"/>
      <c r="CD112" s="385"/>
      <c r="CE112" s="385"/>
      <c r="CF112" s="385"/>
      <c r="CG112" s="385"/>
      <c r="CH112" s="385"/>
      <c r="CI112" s="385"/>
      <c r="CJ112" s="385"/>
      <c r="CK112" s="385"/>
      <c r="CL112" s="385"/>
    </row>
    <row r="113" spans="1:156" s="246" customFormat="1" hidden="1">
      <c r="A113" s="385"/>
      <c r="B113" s="397"/>
      <c r="C113" s="387"/>
      <c r="D113" s="387"/>
      <c r="E113" s="385"/>
      <c r="F113" s="385"/>
      <c r="G113" s="385"/>
      <c r="H113" s="396"/>
      <c r="I113" s="396"/>
      <c r="J113" s="396"/>
      <c r="K113" s="396"/>
      <c r="L113" s="396"/>
      <c r="M113" s="396"/>
      <c r="N113" s="396"/>
      <c r="O113" s="396"/>
      <c r="P113" s="396"/>
      <c r="Q113" s="396"/>
      <c r="R113" s="396"/>
      <c r="S113" s="396"/>
      <c r="T113" s="396"/>
      <c r="U113" s="396"/>
      <c r="V113" s="396"/>
      <c r="W113" s="396"/>
      <c r="X113" s="396"/>
      <c r="Y113" s="396"/>
      <c r="Z113" s="396"/>
      <c r="AA113" s="396"/>
      <c r="AB113" s="396"/>
      <c r="AC113" s="396"/>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85"/>
      <c r="BM113" s="385"/>
      <c r="BN113" s="385"/>
      <c r="BO113" s="385"/>
      <c r="BP113" s="385"/>
      <c r="BQ113" s="385"/>
      <c r="BR113" s="385"/>
      <c r="BS113" s="385"/>
      <c r="BT113" s="385"/>
      <c r="BU113" s="385"/>
      <c r="BV113" s="385"/>
      <c r="BW113" s="385"/>
      <c r="BX113" s="385"/>
      <c r="BY113" s="385"/>
      <c r="BZ113" s="385"/>
      <c r="CA113" s="385"/>
      <c r="CB113" s="385"/>
      <c r="CC113" s="385"/>
      <c r="CD113" s="385"/>
      <c r="CE113" s="385"/>
      <c r="CF113" s="385"/>
      <c r="CG113" s="385"/>
      <c r="CH113" s="385"/>
      <c r="CI113" s="385"/>
      <c r="CJ113" s="385"/>
      <c r="CK113" s="385"/>
      <c r="CL113" s="385"/>
    </row>
    <row r="114" spans="1:156" s="246" customFormat="1" ht="49.5" hidden="1">
      <c r="A114" s="385"/>
      <c r="B114" s="390" t="s">
        <v>104</v>
      </c>
      <c r="C114" s="382" t="s">
        <v>19</v>
      </c>
      <c r="D114" s="390" t="s">
        <v>91</v>
      </c>
      <c r="E114" s="382" t="s">
        <v>20</v>
      </c>
      <c r="F114" s="385"/>
      <c r="G114" s="385"/>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85"/>
      <c r="BM114" s="385"/>
      <c r="BN114" s="385"/>
      <c r="BO114" s="385"/>
      <c r="BP114" s="385"/>
      <c r="BQ114" s="385"/>
      <c r="BR114" s="385"/>
      <c r="BS114" s="385"/>
      <c r="BT114" s="385"/>
      <c r="BU114" s="385"/>
      <c r="BV114" s="385"/>
      <c r="BW114" s="385"/>
      <c r="BX114" s="385"/>
      <c r="BY114" s="385"/>
      <c r="BZ114" s="385"/>
      <c r="CA114" s="385"/>
      <c r="CB114" s="385"/>
      <c r="CC114" s="385"/>
      <c r="CD114" s="385"/>
      <c r="CE114" s="385"/>
      <c r="CF114" s="385"/>
      <c r="CG114" s="385"/>
      <c r="CH114" s="385"/>
      <c r="CI114" s="385"/>
      <c r="CJ114" s="385"/>
      <c r="CK114" s="385"/>
      <c r="CL114" s="385"/>
    </row>
    <row r="115" spans="1:156" s="246" customFormat="1" hidden="1">
      <c r="A115" s="385"/>
      <c r="B115" s="388"/>
      <c r="C115" s="387"/>
      <c r="D115" s="387"/>
      <c r="E115" s="387"/>
      <c r="F115" s="385"/>
      <c r="G115" s="385"/>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85"/>
      <c r="BM115" s="385"/>
      <c r="BN115" s="385"/>
      <c r="BO115" s="385"/>
      <c r="BP115" s="385"/>
      <c r="BQ115" s="385"/>
      <c r="BR115" s="385"/>
      <c r="BS115" s="385"/>
      <c r="BT115" s="385"/>
      <c r="BU115" s="385"/>
      <c r="BV115" s="385"/>
      <c r="BW115" s="385"/>
      <c r="BX115" s="385"/>
      <c r="BY115" s="385"/>
      <c r="BZ115" s="385"/>
      <c r="CA115" s="385"/>
      <c r="CB115" s="385"/>
      <c r="CC115" s="385"/>
      <c r="CD115" s="385"/>
      <c r="CE115" s="385"/>
      <c r="CF115" s="385"/>
      <c r="CG115" s="385"/>
      <c r="CH115" s="385"/>
      <c r="CI115" s="385"/>
      <c r="CJ115" s="385"/>
      <c r="CK115" s="385"/>
      <c r="CL115" s="385"/>
    </row>
    <row r="116" spans="1:156" s="246" customFormat="1" hidden="1">
      <c r="A116" s="385"/>
      <c r="B116" s="398" t="s">
        <v>92</v>
      </c>
      <c r="C116" s="394"/>
      <c r="D116" s="387"/>
      <c r="E116" s="387"/>
      <c r="F116" s="385"/>
      <c r="G116" s="385"/>
      <c r="H116" s="396"/>
      <c r="I116" s="396"/>
      <c r="J116" s="396"/>
      <c r="K116" s="396"/>
      <c r="L116" s="396"/>
      <c r="M116" s="396"/>
      <c r="N116" s="396"/>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c r="BI116" s="396"/>
      <c r="BJ116" s="396"/>
      <c r="BK116" s="396"/>
      <c r="BL116" s="385"/>
      <c r="BM116" s="385"/>
      <c r="BN116" s="385"/>
      <c r="BO116" s="385"/>
      <c r="BP116" s="385"/>
      <c r="BQ116" s="385"/>
      <c r="BR116" s="385"/>
      <c r="BS116" s="385"/>
      <c r="BT116" s="385"/>
      <c r="BU116" s="385"/>
      <c r="BV116" s="385"/>
      <c r="BW116" s="385"/>
      <c r="BX116" s="385"/>
      <c r="BY116" s="385"/>
      <c r="BZ116" s="385"/>
      <c r="CA116" s="385"/>
      <c r="CB116" s="385"/>
      <c r="CC116" s="385"/>
      <c r="CD116" s="385"/>
      <c r="CE116" s="385"/>
      <c r="CF116" s="385"/>
      <c r="CG116" s="385"/>
      <c r="CH116" s="385"/>
      <c r="CI116" s="385"/>
      <c r="CJ116" s="385"/>
      <c r="CK116" s="385"/>
      <c r="CL116" s="385"/>
    </row>
    <row r="117" spans="1:156" s="246" customFormat="1" hidden="1">
      <c r="A117" s="385"/>
      <c r="B117" s="388"/>
      <c r="C117" s="387"/>
      <c r="D117" s="387"/>
      <c r="E117" s="387"/>
      <c r="F117" s="385"/>
      <c r="G117" s="385"/>
      <c r="H117" s="385"/>
      <c r="I117" s="385"/>
      <c r="J117" s="387"/>
      <c r="K117" s="387"/>
      <c r="L117" s="387"/>
      <c r="M117" s="387"/>
      <c r="N117" s="387"/>
      <c r="O117" s="387"/>
      <c r="P117" s="387"/>
      <c r="Q117" s="387"/>
      <c r="R117" s="387"/>
      <c r="S117" s="387"/>
      <c r="T117" s="387"/>
      <c r="U117" s="387"/>
      <c r="V117" s="387"/>
      <c r="W117" s="387"/>
      <c r="X117" s="387"/>
      <c r="Y117" s="387"/>
      <c r="Z117" s="387"/>
      <c r="AA117" s="387"/>
      <c r="AB117" s="387"/>
      <c r="AC117" s="387"/>
      <c r="AD117" s="387"/>
      <c r="AE117" s="387"/>
      <c r="AF117" s="387"/>
      <c r="AG117" s="387"/>
      <c r="AH117" s="387"/>
      <c r="AI117" s="392"/>
      <c r="AJ117" s="387"/>
      <c r="AK117" s="387"/>
      <c r="AL117" s="387"/>
      <c r="AM117" s="387"/>
      <c r="AN117" s="387"/>
      <c r="AO117" s="387"/>
      <c r="AP117" s="387"/>
      <c r="AQ117" s="387"/>
      <c r="AR117" s="387"/>
      <c r="AS117" s="387"/>
      <c r="AT117" s="387"/>
      <c r="AU117" s="387"/>
      <c r="AV117" s="387"/>
      <c r="AW117" s="387"/>
      <c r="AX117" s="387"/>
      <c r="AY117" s="387"/>
      <c r="AZ117" s="387"/>
      <c r="BA117" s="387"/>
      <c r="BB117" s="387"/>
      <c r="BC117" s="387"/>
      <c r="BD117" s="387"/>
      <c r="BE117" s="387"/>
      <c r="BF117" s="387"/>
      <c r="BG117" s="387"/>
      <c r="BH117" s="387"/>
      <c r="BI117" s="387"/>
      <c r="BJ117" s="387"/>
      <c r="BK117" s="387"/>
      <c r="BL117" s="387"/>
      <c r="BM117" s="387"/>
      <c r="BN117" s="387"/>
      <c r="BO117" s="387"/>
      <c r="BP117" s="387"/>
      <c r="BQ117" s="387"/>
      <c r="BR117" s="387"/>
      <c r="BS117" s="387"/>
      <c r="BT117" s="387"/>
      <c r="BU117" s="387"/>
      <c r="BV117" s="387"/>
      <c r="BW117" s="387"/>
      <c r="BX117" s="387"/>
      <c r="BY117" s="387"/>
      <c r="BZ117" s="387"/>
      <c r="CA117" s="387"/>
      <c r="CB117" s="387"/>
      <c r="CC117" s="387"/>
    </row>
    <row r="118" spans="1:156" s="246" customFormat="1" ht="33" hidden="1">
      <c r="A118" s="385" t="s">
        <v>2128</v>
      </c>
      <c r="B118" s="399" t="s">
        <v>93</v>
      </c>
      <c r="C118" s="400" t="s">
        <v>94</v>
      </c>
      <c r="D118" s="391" t="s">
        <v>95</v>
      </c>
      <c r="E118" s="391" t="s">
        <v>96</v>
      </c>
      <c r="F118" s="385"/>
      <c r="G118" s="385"/>
      <c r="H118" s="385"/>
      <c r="I118" s="385"/>
      <c r="J118" s="387"/>
      <c r="K118" s="387"/>
      <c r="L118" s="387"/>
      <c r="M118" s="387"/>
      <c r="N118" s="387"/>
      <c r="O118" s="387"/>
      <c r="P118" s="387"/>
      <c r="Q118" s="387"/>
      <c r="R118" s="387"/>
      <c r="S118" s="387"/>
      <c r="T118" s="387"/>
      <c r="U118" s="387"/>
      <c r="V118" s="387"/>
      <c r="W118" s="387"/>
      <c r="X118" s="387"/>
      <c r="Y118" s="387"/>
      <c r="Z118" s="387"/>
      <c r="AA118" s="387"/>
      <c r="AB118" s="387"/>
      <c r="AC118" s="387"/>
      <c r="AD118" s="387"/>
      <c r="AE118" s="387"/>
      <c r="AF118" s="387"/>
      <c r="AG118" s="387"/>
      <c r="AH118" s="387"/>
      <c r="AI118" s="392"/>
      <c r="AJ118" s="387"/>
      <c r="AK118" s="387"/>
      <c r="AL118" s="387"/>
      <c r="AM118" s="387"/>
      <c r="AN118" s="387"/>
      <c r="AO118" s="387"/>
      <c r="AP118" s="387"/>
      <c r="AQ118" s="387"/>
      <c r="AR118" s="387"/>
      <c r="AS118" s="387"/>
      <c r="AT118" s="387"/>
      <c r="AU118" s="387"/>
      <c r="AV118" s="387"/>
      <c r="AW118" s="387"/>
      <c r="AX118" s="387"/>
      <c r="AY118" s="387"/>
      <c r="AZ118" s="387"/>
      <c r="BA118" s="387"/>
      <c r="BB118" s="387"/>
      <c r="BC118" s="387"/>
      <c r="BD118" s="387"/>
      <c r="BE118" s="387"/>
      <c r="BF118" s="387"/>
      <c r="BG118" s="387"/>
      <c r="BH118" s="387"/>
      <c r="BI118" s="387"/>
      <c r="BJ118" s="387"/>
      <c r="BK118" s="387"/>
      <c r="BL118" s="387"/>
      <c r="BM118" s="387"/>
      <c r="BN118" s="387"/>
      <c r="BO118" s="387"/>
      <c r="BP118" s="387"/>
      <c r="BQ118" s="387"/>
      <c r="BR118" s="387"/>
      <c r="BS118" s="387"/>
      <c r="BT118" s="387"/>
      <c r="BU118" s="387"/>
      <c r="BV118" s="387"/>
      <c r="BW118" s="387"/>
      <c r="BX118" s="387"/>
      <c r="BY118" s="387"/>
      <c r="BZ118" s="387"/>
      <c r="CA118" s="387"/>
      <c r="CB118" s="387"/>
      <c r="CC118" s="387"/>
    </row>
    <row r="119" spans="1:156" s="246" customFormat="1" ht="33" hidden="1">
      <c r="A119" s="385"/>
      <c r="B119" s="401" t="s">
        <v>97</v>
      </c>
      <c r="C119" s="402" t="str">
        <f>IF(F130=0,"תא זה יתעדכן עם מילוי תקופת הדיווח",DATE(D130,E130,F130))</f>
        <v>תא זה יתעדכן עם מילוי תקופת הדיווח</v>
      </c>
      <c r="D119" s="402" t="str">
        <f>IF(F131=0,"תא זה יתעדכן עם מילוי תקופת הדיווח",DATE(D131,E131,F131))</f>
        <v>תא זה יתעדכן עם מילוי תקופת הדיווח</v>
      </c>
      <c r="E119" s="403" t="str">
        <f>IF(D150&gt;0,D150,"תא זה יתעדכן עם מילוי נתוני תקופת הדיווח")</f>
        <v>תא זה יתעדכן עם מילוי נתוני תקופת הדיווח</v>
      </c>
      <c r="F119" s="385"/>
      <c r="G119" s="385"/>
      <c r="H119" s="385"/>
      <c r="I119" s="385"/>
      <c r="J119" s="385"/>
      <c r="K119" s="385"/>
      <c r="L119" s="385"/>
      <c r="M119" s="385"/>
      <c r="N119" s="385"/>
      <c r="O119" s="385"/>
      <c r="P119" s="385"/>
      <c r="Q119" s="385"/>
      <c r="R119" s="385"/>
      <c r="S119" s="385"/>
      <c r="T119" s="385"/>
      <c r="U119" s="385"/>
      <c r="V119" s="385"/>
      <c r="W119" s="385"/>
      <c r="X119" s="385"/>
      <c r="Y119" s="385"/>
      <c r="Z119" s="385"/>
      <c r="AA119" s="385"/>
      <c r="AB119" s="385"/>
      <c r="AC119" s="385"/>
      <c r="AD119" s="385"/>
      <c r="AE119" s="385"/>
      <c r="AF119" s="385"/>
      <c r="AG119" s="385"/>
      <c r="AH119" s="385"/>
      <c r="AI119" s="395"/>
      <c r="AJ119" s="385"/>
      <c r="AK119" s="385"/>
      <c r="AL119" s="385"/>
      <c r="AM119" s="385"/>
      <c r="AN119" s="385"/>
      <c r="AO119" s="385"/>
      <c r="AP119" s="385"/>
      <c r="AQ119" s="385"/>
      <c r="AR119" s="385"/>
      <c r="AS119" s="385"/>
      <c r="AT119" s="385"/>
      <c r="AU119" s="385"/>
      <c r="AV119" s="385"/>
      <c r="AW119" s="385"/>
      <c r="AX119" s="385"/>
      <c r="AY119" s="385"/>
      <c r="AZ119" s="385"/>
      <c r="BA119" s="385"/>
      <c r="BB119" s="385"/>
      <c r="BC119" s="385"/>
      <c r="BD119" s="385"/>
      <c r="BE119" s="385"/>
      <c r="BF119" s="385"/>
      <c r="BG119" s="385"/>
      <c r="BH119" s="385"/>
      <c r="BI119" s="385"/>
      <c r="BJ119" s="385"/>
      <c r="BK119" s="385"/>
      <c r="BL119" s="385"/>
      <c r="BM119" s="385"/>
      <c r="BN119" s="385"/>
      <c r="BO119" s="385"/>
      <c r="BP119" s="385"/>
      <c r="BQ119" s="385"/>
      <c r="BR119" s="385"/>
      <c r="BS119" s="385"/>
      <c r="BT119" s="385"/>
      <c r="BU119" s="385"/>
      <c r="BV119" s="385"/>
      <c r="BW119" s="385"/>
      <c r="BX119" s="385"/>
      <c r="BY119" s="385"/>
      <c r="BZ119" s="385"/>
      <c r="CA119" s="385"/>
      <c r="CB119" s="385"/>
      <c r="CC119" s="385"/>
    </row>
    <row r="120" spans="1:156" s="246" customFormat="1" ht="33" hidden="1">
      <c r="A120" s="385"/>
      <c r="B120" s="401" t="s">
        <v>98</v>
      </c>
      <c r="C120" s="402" t="str">
        <f>IF(F165=0,"תא זה יתעדכן עם מילוי תקופת הדיווח",DATE(D165,E165,F165))</f>
        <v>תא זה יתעדכן עם מילוי תקופת הדיווח</v>
      </c>
      <c r="D120" s="402" t="str">
        <f>IF(F166=0,"תא זה יתעדכן עם מילוי תקופת הדיווח",DATE(D166,E166,F166))</f>
        <v>תא זה יתעדכן עם מילוי תקופת הדיווח</v>
      </c>
      <c r="E120" s="403" t="str">
        <f>IF(D185&gt;0,D185,"תא זה יתעדכן עם מילוי נתוני תקופת הדיווח")</f>
        <v>תא זה יתעדכן עם מילוי נתוני תקופת הדיווח</v>
      </c>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95"/>
      <c r="AJ120" s="385"/>
      <c r="AK120" s="385"/>
      <c r="AL120" s="385"/>
      <c r="AM120" s="385"/>
      <c r="AN120" s="385"/>
      <c r="AO120" s="385"/>
      <c r="AP120" s="385"/>
      <c r="AQ120" s="385"/>
      <c r="AR120" s="385"/>
      <c r="AS120" s="385"/>
      <c r="AT120" s="385"/>
      <c r="AU120" s="385"/>
      <c r="AV120" s="385"/>
      <c r="AW120" s="385"/>
      <c r="AX120" s="385"/>
      <c r="AY120" s="385"/>
      <c r="AZ120" s="385"/>
      <c r="BA120" s="385"/>
      <c r="BB120" s="385"/>
      <c r="BC120" s="385"/>
      <c r="BD120" s="385"/>
      <c r="BE120" s="385"/>
      <c r="BF120" s="385"/>
      <c r="BG120" s="385"/>
      <c r="BH120" s="385"/>
      <c r="BI120" s="385"/>
      <c r="BJ120" s="385"/>
      <c r="BK120" s="385"/>
      <c r="BL120" s="385"/>
      <c r="BM120" s="385"/>
      <c r="BN120" s="385"/>
      <c r="BO120" s="385"/>
      <c r="BP120" s="385"/>
      <c r="BQ120" s="385"/>
      <c r="BR120" s="385"/>
      <c r="BS120" s="385"/>
      <c r="BT120" s="385"/>
      <c r="BU120" s="385"/>
      <c r="BV120" s="385"/>
      <c r="BW120" s="385"/>
      <c r="BX120" s="385"/>
      <c r="BY120" s="385"/>
      <c r="BZ120" s="385"/>
      <c r="CA120" s="385"/>
      <c r="CB120" s="385"/>
      <c r="CC120" s="385"/>
    </row>
    <row r="121" spans="1:156" s="246" customFormat="1" ht="33" hidden="1" customHeight="1">
      <c r="A121" s="385"/>
      <c r="B121" s="401" t="s">
        <v>99</v>
      </c>
      <c r="C121" s="402" t="str">
        <f>IF(F200=0,"תא זה יתעדכן עם מילוי תקופת הדיווח",DATE(D200,E200,F200))</f>
        <v>תא זה יתעדכן עם מילוי תקופת הדיווח</v>
      </c>
      <c r="D121" s="402" t="str">
        <f>IF(F201=0,"תא זה יתעדכן עם מילוי תקופת הדיווח",DATE(D201,E201,F201))</f>
        <v>תא זה יתעדכן עם מילוי תקופת הדיווח</v>
      </c>
      <c r="E121" s="403" t="str">
        <f>IF(D220&gt;0,D220,"תא זה יתעדכן עם מילוי נתוני תקופת הדיווח")</f>
        <v>תא זה יתעדכן עם מילוי נתוני תקופת הדיווח</v>
      </c>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385"/>
      <c r="AH121" s="385"/>
      <c r="AI121" s="395"/>
      <c r="AJ121" s="385"/>
      <c r="AK121" s="385"/>
      <c r="AL121" s="385"/>
      <c r="AM121" s="385"/>
      <c r="AN121" s="385"/>
      <c r="AO121" s="385"/>
      <c r="AP121" s="385"/>
      <c r="AQ121" s="385"/>
      <c r="AR121" s="385"/>
      <c r="AS121" s="385"/>
      <c r="AT121" s="385"/>
      <c r="AU121" s="385"/>
      <c r="AV121" s="385"/>
      <c r="AW121" s="385"/>
      <c r="AX121" s="385"/>
      <c r="AY121" s="385"/>
      <c r="AZ121" s="385"/>
      <c r="BA121" s="385"/>
      <c r="BB121" s="385"/>
      <c r="BC121" s="385"/>
      <c r="BD121" s="385"/>
      <c r="BE121" s="385"/>
      <c r="BF121" s="385"/>
      <c r="BG121" s="385"/>
      <c r="BH121" s="385"/>
      <c r="BI121" s="385"/>
      <c r="BJ121" s="385"/>
      <c r="BK121" s="385"/>
      <c r="BL121" s="385"/>
      <c r="BM121" s="385"/>
      <c r="BN121" s="385"/>
      <c r="BO121" s="385"/>
      <c r="BP121" s="385"/>
      <c r="BQ121" s="385"/>
      <c r="BR121" s="385"/>
      <c r="BS121" s="385"/>
      <c r="BT121" s="385"/>
      <c r="BU121" s="385"/>
      <c r="BV121" s="385"/>
      <c r="BW121" s="385"/>
      <c r="BX121" s="385"/>
      <c r="BY121" s="385"/>
      <c r="BZ121" s="385"/>
      <c r="CA121" s="385"/>
      <c r="CB121" s="385"/>
      <c r="CC121" s="385"/>
    </row>
    <row r="122" spans="1:156" s="246" customFormat="1" hidden="1">
      <c r="A122" s="385"/>
      <c r="B122" s="404"/>
      <c r="C122" s="400"/>
      <c r="D122" s="400" t="s">
        <v>100</v>
      </c>
      <c r="E122" s="405">
        <f>SUM(E119:E121)</f>
        <v>0</v>
      </c>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385"/>
      <c r="AH122" s="385"/>
      <c r="AI122" s="395"/>
      <c r="AJ122" s="385"/>
      <c r="AK122" s="385"/>
      <c r="AL122" s="385"/>
      <c r="AM122" s="385"/>
      <c r="AN122" s="385"/>
      <c r="AO122" s="385"/>
      <c r="AP122" s="385"/>
      <c r="AQ122" s="385"/>
      <c r="AR122" s="385"/>
      <c r="AS122" s="385"/>
      <c r="AT122" s="385"/>
      <c r="AU122" s="385"/>
      <c r="AV122" s="385"/>
      <c r="AW122" s="385"/>
      <c r="AX122" s="385"/>
      <c r="AY122" s="385"/>
      <c r="AZ122" s="385"/>
      <c r="BA122" s="385"/>
      <c r="BB122" s="385"/>
      <c r="BC122" s="385"/>
      <c r="BD122" s="385"/>
      <c r="BE122" s="385"/>
      <c r="BF122" s="385"/>
      <c r="BG122" s="385"/>
      <c r="BH122" s="385"/>
      <c r="BI122" s="385"/>
      <c r="BJ122" s="385"/>
      <c r="BK122" s="385"/>
      <c r="BL122" s="385"/>
      <c r="BM122" s="385"/>
      <c r="BN122" s="385"/>
      <c r="BO122" s="385"/>
      <c r="BP122" s="385"/>
      <c r="BQ122" s="385"/>
      <c r="BR122" s="385"/>
      <c r="BS122" s="385"/>
      <c r="BT122" s="385"/>
      <c r="BU122" s="385"/>
      <c r="BV122" s="385"/>
      <c r="BW122" s="385"/>
      <c r="BX122" s="385"/>
      <c r="BY122" s="385"/>
      <c r="BZ122" s="385"/>
      <c r="CA122" s="385"/>
      <c r="CB122" s="385"/>
      <c r="CC122" s="385"/>
      <c r="CD122" s="385"/>
      <c r="CE122" s="385"/>
      <c r="CF122" s="385"/>
      <c r="CG122" s="385"/>
      <c r="CH122" s="385"/>
      <c r="CI122" s="385"/>
      <c r="CJ122" s="385"/>
      <c r="CK122" s="385"/>
      <c r="CL122" s="385"/>
      <c r="CM122" s="385"/>
      <c r="CN122" s="385"/>
      <c r="CO122" s="385"/>
      <c r="CP122" s="385"/>
      <c r="CQ122" s="385"/>
      <c r="CR122" s="385"/>
      <c r="CS122" s="385"/>
      <c r="CT122" s="385"/>
      <c r="CU122" s="385"/>
      <c r="CV122" s="385"/>
      <c r="CW122" s="385"/>
      <c r="CX122" s="385"/>
      <c r="CY122" s="385"/>
      <c r="CZ122" s="385"/>
      <c r="DA122" s="385"/>
      <c r="DB122" s="385"/>
      <c r="DC122" s="385"/>
      <c r="DD122" s="385"/>
      <c r="DE122" s="385"/>
      <c r="DF122" s="385"/>
      <c r="DG122" s="385"/>
      <c r="DH122" s="385"/>
      <c r="DI122" s="385"/>
      <c r="DJ122" s="385"/>
      <c r="DK122" s="385"/>
      <c r="DL122" s="385"/>
      <c r="DM122" s="385"/>
      <c r="DN122" s="385"/>
      <c r="DO122" s="385"/>
      <c r="DP122" s="385"/>
      <c r="DQ122" s="385"/>
      <c r="DR122" s="385"/>
      <c r="DS122" s="385"/>
      <c r="DT122" s="385"/>
      <c r="DU122" s="385"/>
      <c r="DV122" s="385"/>
      <c r="DW122" s="385"/>
      <c r="DX122" s="385"/>
      <c r="DY122" s="385"/>
      <c r="DZ122" s="385"/>
      <c r="EA122" s="385"/>
      <c r="EB122" s="385"/>
      <c r="EC122" s="385"/>
      <c r="ED122" s="385"/>
      <c r="EE122" s="385"/>
      <c r="EF122" s="385"/>
      <c r="EG122" s="385"/>
      <c r="EH122" s="385"/>
      <c r="EI122" s="385"/>
      <c r="EJ122" s="385"/>
      <c r="EK122" s="385"/>
      <c r="EL122" s="385"/>
      <c r="EM122" s="385"/>
      <c r="EN122" s="385"/>
      <c r="EO122" s="385"/>
      <c r="EP122" s="385"/>
      <c r="EQ122" s="385"/>
      <c r="ER122" s="385"/>
      <c r="ES122" s="385"/>
      <c r="ET122" s="385"/>
      <c r="EU122" s="385"/>
      <c r="EV122" s="385"/>
      <c r="EW122" s="385"/>
      <c r="EX122" s="385"/>
      <c r="EY122" s="385"/>
      <c r="EZ122" s="385"/>
    </row>
    <row r="123" spans="1:156" s="246" customFormat="1" hidden="1">
      <c r="A123" s="387"/>
      <c r="B123" s="387"/>
      <c r="C123" s="387"/>
      <c r="D123" s="391"/>
      <c r="E123" s="387"/>
      <c r="F123" s="387"/>
      <c r="G123" s="387"/>
      <c r="H123" s="391"/>
      <c r="I123" s="387"/>
      <c r="J123" s="387"/>
      <c r="K123" s="391"/>
      <c r="L123" s="387"/>
      <c r="M123" s="387"/>
      <c r="N123" s="387"/>
      <c r="O123" s="391"/>
      <c r="P123" s="387"/>
      <c r="Q123" s="387"/>
      <c r="R123" s="391"/>
      <c r="S123" s="387"/>
      <c r="T123" s="387"/>
      <c r="U123" s="387"/>
      <c r="V123" s="391"/>
      <c r="W123" s="387"/>
      <c r="X123" s="387"/>
      <c r="Y123" s="391"/>
      <c r="Z123" s="387"/>
      <c r="AA123" s="387"/>
      <c r="AB123" s="387"/>
      <c r="AC123" s="391"/>
      <c r="AD123" s="387"/>
      <c r="AE123" s="387"/>
      <c r="AF123" s="391"/>
      <c r="AG123" s="387"/>
      <c r="AH123" s="387"/>
      <c r="AI123" s="387"/>
      <c r="AJ123" s="391"/>
      <c r="AK123" s="387"/>
      <c r="AL123" s="387"/>
      <c r="AM123" s="391"/>
      <c r="AN123" s="387"/>
      <c r="AO123" s="387"/>
      <c r="AP123" s="387"/>
      <c r="AQ123" s="391"/>
      <c r="AR123" s="387"/>
      <c r="AS123" s="387"/>
      <c r="AT123" s="391"/>
      <c r="AU123" s="387"/>
      <c r="AV123" s="387"/>
      <c r="AW123" s="387"/>
      <c r="AX123" s="391"/>
      <c r="AY123" s="387"/>
      <c r="AZ123" s="387"/>
      <c r="BA123" s="391"/>
      <c r="BB123" s="387"/>
      <c r="BC123" s="387"/>
      <c r="BD123" s="387"/>
      <c r="BE123" s="391"/>
      <c r="BF123" s="387"/>
      <c r="BG123" s="387"/>
      <c r="BH123" s="391"/>
      <c r="BI123" s="387"/>
      <c r="BJ123" s="387"/>
      <c r="BK123" s="387"/>
      <c r="BL123" s="391"/>
      <c r="BM123" s="387"/>
      <c r="BN123" s="387"/>
      <c r="BO123" s="391"/>
      <c r="BP123" s="387"/>
      <c r="BQ123" s="387"/>
      <c r="BR123" s="387"/>
      <c r="BS123" s="391"/>
      <c r="BT123" s="387"/>
      <c r="BU123" s="387"/>
      <c r="BV123" s="387"/>
      <c r="BW123" s="387"/>
      <c r="BX123" s="387"/>
      <c r="BY123" s="387"/>
      <c r="BZ123" s="387"/>
      <c r="CA123" s="387"/>
      <c r="CB123" s="387"/>
      <c r="CC123" s="387"/>
      <c r="CD123" s="387"/>
      <c r="CE123" s="387"/>
      <c r="CF123" s="387"/>
      <c r="CG123" s="387"/>
      <c r="CH123" s="387"/>
      <c r="CI123" s="387"/>
      <c r="CJ123" s="387"/>
      <c r="CK123" s="387"/>
      <c r="CL123" s="387"/>
      <c r="CM123" s="387"/>
      <c r="CN123" s="387"/>
      <c r="CO123" s="387"/>
      <c r="CP123" s="387"/>
      <c r="CQ123" s="387"/>
      <c r="CR123" s="387"/>
      <c r="CS123" s="387"/>
      <c r="CT123" s="387"/>
      <c r="CU123" s="387"/>
      <c r="CV123" s="387"/>
      <c r="CW123" s="387"/>
      <c r="CX123" s="387"/>
      <c r="CY123" s="387"/>
      <c r="CZ123" s="387"/>
      <c r="DA123" s="387"/>
      <c r="DB123" s="387"/>
      <c r="DC123" s="387"/>
      <c r="DD123" s="387"/>
      <c r="DE123" s="387"/>
      <c r="DF123" s="387"/>
      <c r="DG123" s="387"/>
      <c r="DH123" s="387"/>
      <c r="DI123" s="387"/>
      <c r="DJ123" s="387"/>
      <c r="DK123" s="387"/>
      <c r="DL123" s="387"/>
      <c r="DM123" s="387"/>
      <c r="DN123" s="387"/>
      <c r="DO123" s="387"/>
      <c r="DP123" s="387"/>
      <c r="DQ123" s="387"/>
      <c r="DR123" s="387"/>
      <c r="DS123" s="387"/>
      <c r="DT123" s="387"/>
      <c r="DU123" s="387"/>
      <c r="DV123" s="387"/>
      <c r="DW123" s="387"/>
      <c r="DX123" s="387"/>
      <c r="DY123" s="387"/>
      <c r="DZ123" s="387"/>
      <c r="EA123" s="387"/>
      <c r="EB123" s="387"/>
      <c r="EC123" s="387"/>
      <c r="ED123" s="387"/>
      <c r="EE123" s="387"/>
      <c r="EF123" s="387"/>
      <c r="EG123" s="387"/>
      <c r="EH123" s="387"/>
      <c r="EI123" s="387"/>
      <c r="EJ123" s="387"/>
      <c r="EK123" s="387"/>
      <c r="EL123" s="387"/>
      <c r="EM123" s="387"/>
      <c r="EN123" s="387"/>
      <c r="EO123" s="387"/>
      <c r="EP123" s="387"/>
      <c r="EQ123" s="387"/>
      <c r="ER123" s="387"/>
      <c r="ES123" s="387"/>
      <c r="ET123" s="387"/>
      <c r="EU123" s="387"/>
      <c r="EV123" s="387"/>
      <c r="EW123" s="387"/>
      <c r="EX123" s="387"/>
      <c r="EY123" s="387"/>
      <c r="EZ123" s="387"/>
    </row>
    <row r="124" spans="1:156" s="246" customFormat="1" ht="20.25" hidden="1">
      <c r="A124" s="406"/>
      <c r="B124" s="407" t="s">
        <v>276</v>
      </c>
      <c r="C124" s="406"/>
      <c r="D124" s="406"/>
      <c r="E124" s="406"/>
      <c r="F124" s="406"/>
      <c r="G124" s="406"/>
      <c r="H124" s="406"/>
      <c r="I124" s="406"/>
      <c r="J124" s="406"/>
      <c r="K124" s="406"/>
      <c r="L124" s="406"/>
      <c r="M124" s="406"/>
      <c r="N124" s="406"/>
      <c r="O124" s="406"/>
      <c r="P124" s="406"/>
      <c r="Q124" s="406"/>
      <c r="R124" s="406"/>
      <c r="S124" s="406"/>
      <c r="T124" s="406"/>
      <c r="U124" s="406"/>
      <c r="V124" s="406"/>
      <c r="W124" s="406"/>
      <c r="X124" s="406"/>
      <c r="Y124" s="406"/>
      <c r="Z124" s="406"/>
      <c r="AA124" s="406"/>
      <c r="AB124" s="406"/>
      <c r="AC124" s="406"/>
      <c r="AD124" s="406"/>
      <c r="AE124" s="406"/>
      <c r="AF124" s="406"/>
      <c r="AG124" s="406"/>
      <c r="AH124" s="406"/>
      <c r="AI124" s="406"/>
      <c r="AJ124" s="406"/>
      <c r="AK124" s="406"/>
      <c r="AL124" s="406"/>
      <c r="AM124" s="406"/>
      <c r="AN124" s="406"/>
      <c r="AO124" s="406"/>
      <c r="AP124" s="406"/>
      <c r="AQ124" s="406"/>
      <c r="AR124" s="406"/>
      <c r="AS124" s="406"/>
      <c r="AT124" s="406"/>
      <c r="AU124" s="406"/>
      <c r="AV124" s="406"/>
      <c r="AW124" s="406"/>
      <c r="AX124" s="406"/>
      <c r="AY124" s="406"/>
      <c r="AZ124" s="406"/>
      <c r="BA124" s="406"/>
      <c r="BB124" s="406"/>
      <c r="BC124" s="406"/>
      <c r="BD124" s="406"/>
      <c r="BE124" s="406"/>
      <c r="BF124" s="406"/>
      <c r="BG124" s="406"/>
      <c r="BH124" s="406"/>
      <c r="BI124" s="406"/>
      <c r="BJ124" s="406"/>
      <c r="BK124" s="406"/>
      <c r="BL124" s="406"/>
      <c r="BM124" s="406"/>
      <c r="BN124" s="406"/>
      <c r="BO124" s="406"/>
      <c r="BP124" s="406"/>
      <c r="BQ124" s="406"/>
      <c r="BR124" s="406"/>
      <c r="BS124" s="406"/>
      <c r="BT124" s="406"/>
      <c r="BU124" s="406"/>
      <c r="BV124" s="406"/>
      <c r="BW124" s="406"/>
      <c r="BX124" s="406"/>
      <c r="BY124" s="406"/>
      <c r="BZ124" s="406"/>
      <c r="CA124" s="406"/>
      <c r="CB124" s="406"/>
      <c r="CC124" s="406"/>
      <c r="CD124" s="406"/>
      <c r="CE124" s="406"/>
      <c r="CF124" s="406"/>
      <c r="CG124" s="406"/>
      <c r="CH124" s="406"/>
      <c r="CI124" s="406"/>
      <c r="CJ124" s="406"/>
      <c r="CK124" s="406"/>
      <c r="CL124" s="406"/>
    </row>
    <row r="125" spans="1:156" s="246" customFormat="1" hidden="1">
      <c r="A125" s="385"/>
      <c r="B125" s="385"/>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385"/>
      <c r="AH125" s="385"/>
      <c r="AI125" s="385"/>
      <c r="AJ125" s="385"/>
      <c r="AK125" s="385"/>
      <c r="AL125" s="385"/>
      <c r="AM125" s="385"/>
      <c r="AN125" s="385"/>
      <c r="AO125" s="385"/>
      <c r="AP125" s="385"/>
      <c r="AQ125" s="385"/>
      <c r="AR125" s="385"/>
      <c r="AS125" s="385"/>
      <c r="AT125" s="385"/>
      <c r="AU125" s="385"/>
      <c r="AV125" s="385"/>
      <c r="AW125" s="385"/>
      <c r="AX125" s="385"/>
      <c r="AY125" s="385"/>
      <c r="AZ125" s="385"/>
      <c r="BA125" s="385"/>
      <c r="BB125" s="385"/>
      <c r="BC125" s="385"/>
      <c r="BD125" s="385"/>
      <c r="BE125" s="385"/>
      <c r="BF125" s="385"/>
      <c r="BG125" s="385"/>
      <c r="BH125" s="385"/>
      <c r="BI125" s="385"/>
      <c r="BJ125" s="385"/>
      <c r="BK125" s="385"/>
      <c r="BL125" s="385"/>
      <c r="BM125" s="385"/>
      <c r="BN125" s="385"/>
      <c r="BO125" s="385"/>
      <c r="BP125" s="385"/>
      <c r="BQ125" s="385"/>
      <c r="BR125" s="385"/>
      <c r="BS125" s="385"/>
      <c r="BT125" s="385"/>
      <c r="BU125" s="385"/>
      <c r="BV125" s="385"/>
      <c r="BW125" s="385"/>
      <c r="BX125" s="385"/>
      <c r="BY125" s="385"/>
      <c r="BZ125" s="385"/>
      <c r="CA125" s="385"/>
      <c r="CB125" s="385"/>
      <c r="CC125" s="385"/>
      <c r="CD125" s="385"/>
      <c r="CE125" s="385"/>
      <c r="CF125" s="385"/>
      <c r="CG125" s="385"/>
      <c r="CH125" s="385"/>
      <c r="CI125" s="385"/>
      <c r="CJ125" s="385"/>
      <c r="CK125" s="385"/>
      <c r="CL125" s="385"/>
    </row>
    <row r="126" spans="1:156" s="246" customFormat="1" hidden="1">
      <c r="A126" s="387"/>
      <c r="B126" s="408"/>
      <c r="C126" s="387"/>
      <c r="D126" s="391"/>
      <c r="E126" s="391"/>
      <c r="F126" s="391"/>
      <c r="G126" s="391"/>
      <c r="H126" s="387"/>
      <c r="I126" s="387"/>
      <c r="J126" s="387"/>
      <c r="K126" s="387"/>
      <c r="L126" s="387"/>
      <c r="M126" s="387"/>
      <c r="N126" s="387"/>
      <c r="O126" s="387"/>
      <c r="P126" s="387"/>
      <c r="Q126" s="387"/>
      <c r="R126" s="387"/>
      <c r="S126" s="387"/>
      <c r="T126" s="387"/>
      <c r="U126" s="387"/>
      <c r="V126" s="387"/>
      <c r="W126" s="387"/>
      <c r="X126" s="387"/>
      <c r="Y126" s="387"/>
      <c r="Z126" s="387"/>
      <c r="AA126" s="387"/>
      <c r="AB126" s="387"/>
      <c r="AC126" s="387"/>
      <c r="AD126" s="387"/>
      <c r="AE126" s="387"/>
      <c r="AF126" s="387"/>
      <c r="AG126" s="387"/>
      <c r="AH126" s="387"/>
      <c r="AI126" s="387"/>
      <c r="AJ126" s="387"/>
      <c r="AK126" s="387"/>
      <c r="AL126" s="387"/>
      <c r="AM126" s="387"/>
      <c r="AN126" s="387"/>
      <c r="AO126" s="387"/>
      <c r="AP126" s="387"/>
      <c r="AQ126" s="387"/>
      <c r="AR126" s="387"/>
      <c r="AS126" s="387"/>
      <c r="AT126" s="387"/>
      <c r="AU126" s="387"/>
      <c r="AV126" s="387"/>
      <c r="AW126" s="387"/>
      <c r="AX126" s="387"/>
      <c r="AY126" s="387"/>
      <c r="AZ126" s="387"/>
      <c r="BA126" s="387"/>
      <c r="BB126" s="387"/>
      <c r="BC126" s="387"/>
      <c r="BD126" s="387"/>
      <c r="BE126" s="387"/>
      <c r="BF126" s="387"/>
      <c r="BG126" s="387"/>
      <c r="BH126" s="387"/>
      <c r="BI126" s="387"/>
      <c r="BJ126" s="387"/>
      <c r="BK126" s="387"/>
      <c r="BL126" s="387"/>
      <c r="BM126" s="387"/>
      <c r="BN126" s="387"/>
      <c r="BO126" s="387"/>
      <c r="BP126" s="387"/>
      <c r="BQ126" s="387"/>
      <c r="BR126" s="387"/>
      <c r="BS126" s="387"/>
      <c r="BT126" s="387"/>
      <c r="BU126" s="387"/>
      <c r="BV126" s="387"/>
      <c r="BW126" s="387"/>
      <c r="BX126" s="387"/>
      <c r="BY126" s="387"/>
      <c r="BZ126" s="387"/>
      <c r="CA126" s="387"/>
      <c r="CB126" s="387"/>
      <c r="CC126" s="387"/>
      <c r="CD126" s="387"/>
      <c r="CE126" s="387"/>
      <c r="CF126" s="387"/>
      <c r="CG126" s="387"/>
      <c r="CH126" s="387"/>
      <c r="CI126" s="387"/>
      <c r="CJ126" s="387"/>
      <c r="CK126" s="387"/>
      <c r="CL126" s="387"/>
    </row>
    <row r="127" spans="1:156" s="415" customFormat="1" ht="33" hidden="1">
      <c r="A127" s="409">
        <v>3.7</v>
      </c>
      <c r="B127" s="410" t="s">
        <v>105</v>
      </c>
      <c r="C127" s="411"/>
      <c r="D127" s="412"/>
      <c r="E127" s="413"/>
      <c r="F127" s="411"/>
      <c r="G127" s="411"/>
      <c r="H127" s="411"/>
      <c r="I127" s="414"/>
      <c r="J127" s="414"/>
      <c r="K127" s="414"/>
      <c r="L127" s="414"/>
      <c r="M127" s="414"/>
      <c r="N127" s="414"/>
      <c r="O127" s="414"/>
      <c r="P127" s="414"/>
      <c r="Q127" s="414"/>
      <c r="R127" s="414"/>
      <c r="S127" s="414"/>
      <c r="T127" s="414"/>
      <c r="U127" s="414"/>
      <c r="V127" s="414"/>
      <c r="W127" s="414"/>
      <c r="X127" s="414"/>
      <c r="Y127" s="414"/>
      <c r="Z127" s="414"/>
      <c r="AA127" s="414"/>
      <c r="AB127" s="414"/>
      <c r="AC127" s="414"/>
      <c r="AD127" s="414"/>
      <c r="AE127" s="414"/>
      <c r="AF127" s="414"/>
      <c r="AG127" s="414"/>
      <c r="AH127" s="414"/>
      <c r="AI127" s="414"/>
      <c r="AJ127" s="414"/>
      <c r="AK127" s="414"/>
      <c r="AL127" s="414"/>
      <c r="AM127" s="414"/>
      <c r="AN127" s="414"/>
      <c r="AO127" s="414"/>
      <c r="AP127" s="414"/>
      <c r="AQ127" s="414"/>
      <c r="AR127" s="414"/>
      <c r="AS127" s="414"/>
      <c r="AT127" s="414"/>
      <c r="AU127" s="414"/>
      <c r="AV127" s="414"/>
      <c r="AW127" s="414"/>
      <c r="AX127" s="414"/>
      <c r="AY127" s="414"/>
      <c r="AZ127" s="414"/>
      <c r="BA127" s="414"/>
      <c r="BB127" s="414"/>
      <c r="BC127" s="414"/>
      <c r="BD127" s="414"/>
      <c r="BE127" s="414"/>
      <c r="BF127" s="414"/>
      <c r="BG127" s="414"/>
      <c r="BH127" s="414"/>
      <c r="BI127" s="414"/>
      <c r="BJ127" s="414"/>
      <c r="BK127" s="414"/>
      <c r="BL127" s="414"/>
      <c r="BM127" s="414"/>
      <c r="BN127" s="414"/>
      <c r="BO127" s="414"/>
      <c r="BP127" s="414"/>
      <c r="BQ127" s="414"/>
      <c r="BR127" s="414"/>
      <c r="BS127" s="414"/>
      <c r="BT127" s="414"/>
      <c r="BU127" s="414"/>
      <c r="BV127" s="414"/>
      <c r="BW127" s="414"/>
      <c r="BX127" s="414"/>
      <c r="BY127" s="414"/>
      <c r="BZ127" s="411"/>
      <c r="CA127" s="411"/>
      <c r="CB127" s="411"/>
      <c r="CC127" s="411"/>
      <c r="CD127" s="411"/>
      <c r="CE127" s="411"/>
      <c r="CF127" s="411"/>
      <c r="CG127" s="411"/>
      <c r="CH127" s="411"/>
      <c r="CI127" s="411"/>
      <c r="CJ127" s="411"/>
      <c r="CK127" s="411"/>
      <c r="CL127" s="411"/>
    </row>
    <row r="128" spans="1:156" s="246" customFormat="1" ht="33" hidden="1">
      <c r="A128" s="416"/>
      <c r="B128" s="417"/>
      <c r="C128" s="385"/>
      <c r="D128" s="418"/>
      <c r="E128" s="387"/>
      <c r="F128" s="385"/>
      <c r="G128" s="385"/>
      <c r="H128" s="385"/>
      <c r="I128" s="419"/>
      <c r="J128" s="419"/>
      <c r="K128" s="419"/>
      <c r="L128" s="419"/>
      <c r="M128" s="419"/>
      <c r="N128" s="419"/>
      <c r="O128" s="419"/>
      <c r="P128" s="419"/>
      <c r="Q128" s="419"/>
      <c r="R128" s="419"/>
      <c r="S128" s="419"/>
      <c r="T128" s="419"/>
      <c r="U128" s="419"/>
      <c r="V128" s="419"/>
      <c r="W128" s="419"/>
      <c r="X128" s="419"/>
      <c r="Y128" s="419"/>
      <c r="Z128" s="419"/>
      <c r="AA128" s="419"/>
      <c r="AB128" s="419"/>
      <c r="AC128" s="419"/>
      <c r="AD128" s="419"/>
      <c r="AE128" s="419"/>
      <c r="AF128" s="419"/>
      <c r="AG128" s="419"/>
      <c r="AH128" s="419"/>
      <c r="AI128" s="419"/>
      <c r="AJ128" s="419"/>
      <c r="AK128" s="419"/>
      <c r="AL128" s="419"/>
      <c r="AM128" s="419"/>
      <c r="AN128" s="419"/>
      <c r="AO128" s="419"/>
      <c r="AP128" s="419"/>
      <c r="AQ128" s="419"/>
      <c r="AR128" s="419"/>
      <c r="AS128" s="419"/>
      <c r="AT128" s="419"/>
      <c r="AU128" s="419"/>
      <c r="AV128" s="419"/>
      <c r="AW128" s="419"/>
      <c r="AX128" s="419"/>
      <c r="AY128" s="419"/>
      <c r="AZ128" s="419"/>
      <c r="BA128" s="419"/>
      <c r="BB128" s="419"/>
      <c r="BC128" s="419"/>
      <c r="BD128" s="419"/>
      <c r="BE128" s="419"/>
      <c r="BF128" s="419"/>
      <c r="BG128" s="419"/>
      <c r="BH128" s="419"/>
      <c r="BI128" s="419"/>
      <c r="BJ128" s="419"/>
      <c r="BK128" s="419"/>
      <c r="BL128" s="419"/>
      <c r="BM128" s="419"/>
      <c r="BN128" s="419"/>
      <c r="BO128" s="419"/>
      <c r="BP128" s="419"/>
      <c r="BQ128" s="419"/>
      <c r="BR128" s="419"/>
      <c r="BS128" s="419"/>
      <c r="BT128" s="419"/>
      <c r="BU128" s="419"/>
      <c r="BV128" s="419"/>
      <c r="BW128" s="419"/>
      <c r="BX128" s="419"/>
      <c r="BY128" s="419"/>
      <c r="BZ128" s="385"/>
      <c r="CA128" s="385"/>
      <c r="CB128" s="385"/>
      <c r="CC128" s="385"/>
      <c r="CD128" s="385"/>
      <c r="CE128" s="385"/>
      <c r="CF128" s="385"/>
      <c r="CG128" s="385"/>
      <c r="CH128" s="385"/>
      <c r="CI128" s="385"/>
      <c r="CJ128" s="385"/>
      <c r="CK128" s="385"/>
      <c r="CL128" s="385"/>
    </row>
    <row r="129" spans="1:90" s="246" customFormat="1" hidden="1">
      <c r="A129" s="385"/>
      <c r="B129" s="420" t="s">
        <v>106</v>
      </c>
      <c r="C129" s="421"/>
      <c r="D129" s="422" t="s">
        <v>36</v>
      </c>
      <c r="E129" s="422" t="s">
        <v>37</v>
      </c>
      <c r="F129" s="391" t="s">
        <v>88</v>
      </c>
      <c r="G129" s="391"/>
      <c r="H129" s="385"/>
      <c r="I129" s="419"/>
      <c r="J129" s="419"/>
      <c r="K129" s="419"/>
      <c r="L129" s="419"/>
      <c r="M129" s="419"/>
      <c r="N129" s="419"/>
      <c r="O129" s="419"/>
      <c r="P129" s="419"/>
      <c r="Q129" s="419"/>
      <c r="R129" s="419"/>
      <c r="S129" s="419"/>
      <c r="T129" s="419"/>
      <c r="U129" s="419"/>
      <c r="V129" s="419"/>
      <c r="W129" s="419"/>
      <c r="X129" s="419"/>
      <c r="Y129" s="419"/>
      <c r="Z129" s="419"/>
      <c r="AA129" s="419"/>
      <c r="AB129" s="419"/>
      <c r="AC129" s="419"/>
      <c r="AD129" s="419"/>
      <c r="AE129" s="419"/>
      <c r="AF129" s="419"/>
      <c r="AG129" s="419"/>
      <c r="AH129" s="419"/>
      <c r="AI129" s="419"/>
      <c r="AJ129" s="419"/>
      <c r="AK129" s="419"/>
      <c r="AL129" s="419"/>
      <c r="AM129" s="419"/>
      <c r="AN129" s="419"/>
      <c r="AO129" s="419"/>
      <c r="AP129" s="419"/>
      <c r="AQ129" s="419"/>
      <c r="AR129" s="419"/>
      <c r="AS129" s="419"/>
      <c r="AT129" s="419"/>
      <c r="AU129" s="419"/>
      <c r="AV129" s="419"/>
      <c r="AW129" s="419"/>
      <c r="AX129" s="419"/>
      <c r="AY129" s="419"/>
      <c r="AZ129" s="419"/>
      <c r="BA129" s="419"/>
      <c r="BB129" s="419"/>
      <c r="BC129" s="419"/>
      <c r="BD129" s="419"/>
      <c r="BE129" s="419"/>
      <c r="BF129" s="419"/>
      <c r="BG129" s="419"/>
      <c r="BH129" s="419"/>
      <c r="BI129" s="419"/>
      <c r="BJ129" s="419"/>
      <c r="BK129" s="419"/>
      <c r="BL129" s="419"/>
      <c r="BM129" s="419"/>
      <c r="BN129" s="419"/>
      <c r="BO129" s="419"/>
      <c r="BP129" s="419"/>
      <c r="BQ129" s="419"/>
      <c r="BR129" s="419"/>
      <c r="BS129" s="419"/>
      <c r="BT129" s="419"/>
      <c r="BU129" s="419"/>
      <c r="BV129" s="419"/>
      <c r="BW129" s="419"/>
      <c r="BX129" s="419"/>
      <c r="BY129" s="419"/>
      <c r="BZ129" s="385"/>
      <c r="CA129" s="385"/>
      <c r="CB129" s="385"/>
      <c r="CC129" s="385"/>
      <c r="CD129" s="385"/>
      <c r="CE129" s="385"/>
      <c r="CF129" s="385"/>
      <c r="CG129" s="385"/>
      <c r="CH129" s="385"/>
      <c r="CI129" s="385"/>
      <c r="CJ129" s="385"/>
      <c r="CK129" s="385"/>
      <c r="CL129" s="385"/>
    </row>
    <row r="130" spans="1:90" s="246" customFormat="1" ht="33" hidden="1">
      <c r="A130" s="385"/>
      <c r="B130" s="423" t="s">
        <v>107</v>
      </c>
      <c r="C130" s="390" t="s">
        <v>94</v>
      </c>
      <c r="D130" s="394"/>
      <c r="E130" s="394"/>
      <c r="F130" s="394"/>
      <c r="G130" s="391"/>
      <c r="H130" s="385"/>
      <c r="I130" s="419"/>
      <c r="J130" s="419"/>
      <c r="K130" s="419"/>
      <c r="L130" s="419"/>
      <c r="M130" s="419"/>
      <c r="N130" s="419"/>
      <c r="O130" s="419"/>
      <c r="P130" s="419"/>
      <c r="Q130" s="419"/>
      <c r="R130" s="419"/>
      <c r="S130" s="419"/>
      <c r="T130" s="419"/>
      <c r="U130" s="419"/>
      <c r="V130" s="419"/>
      <c r="W130" s="419"/>
      <c r="X130" s="419"/>
      <c r="Y130" s="419"/>
      <c r="Z130" s="419"/>
      <c r="AA130" s="419"/>
      <c r="AB130" s="419"/>
      <c r="AC130" s="419"/>
      <c r="AD130" s="419"/>
      <c r="AE130" s="419"/>
      <c r="AF130" s="419"/>
      <c r="AG130" s="419"/>
      <c r="AH130" s="419"/>
      <c r="AI130" s="419"/>
      <c r="AJ130" s="419"/>
      <c r="AK130" s="419"/>
      <c r="AL130" s="419"/>
      <c r="AM130" s="419"/>
      <c r="AN130" s="419"/>
      <c r="AO130" s="419"/>
      <c r="AP130" s="419"/>
      <c r="AQ130" s="419"/>
      <c r="AR130" s="419"/>
      <c r="AS130" s="419"/>
      <c r="AT130" s="419"/>
      <c r="AU130" s="419"/>
      <c r="AV130" s="419"/>
      <c r="AW130" s="419"/>
      <c r="AX130" s="419"/>
      <c r="AY130" s="419"/>
      <c r="AZ130" s="419"/>
      <c r="BA130" s="419"/>
      <c r="BB130" s="419"/>
      <c r="BC130" s="419"/>
      <c r="BD130" s="419"/>
      <c r="BE130" s="419"/>
      <c r="BF130" s="419"/>
      <c r="BG130" s="419"/>
      <c r="BH130" s="419"/>
      <c r="BI130" s="419"/>
      <c r="BJ130" s="419"/>
      <c r="BK130" s="419"/>
      <c r="BL130" s="419"/>
      <c r="BM130" s="419"/>
      <c r="BN130" s="419"/>
      <c r="BO130" s="419"/>
      <c r="BP130" s="419"/>
      <c r="BQ130" s="419"/>
      <c r="BR130" s="419"/>
      <c r="BS130" s="419"/>
      <c r="BT130" s="419"/>
      <c r="BU130" s="419"/>
      <c r="BV130" s="419"/>
      <c r="BW130" s="419"/>
      <c r="BX130" s="419"/>
      <c r="BY130" s="419"/>
      <c r="BZ130" s="385"/>
      <c r="CA130" s="385"/>
      <c r="CB130" s="385"/>
      <c r="CC130" s="385"/>
      <c r="CD130" s="385"/>
      <c r="CE130" s="385"/>
      <c r="CF130" s="385"/>
      <c r="CG130" s="385"/>
      <c r="CH130" s="385"/>
      <c r="CI130" s="385"/>
      <c r="CJ130" s="385"/>
      <c r="CK130" s="385"/>
      <c r="CL130" s="385"/>
    </row>
    <row r="131" spans="1:90" s="246" customFormat="1" hidden="1">
      <c r="A131" s="385"/>
      <c r="B131" s="400"/>
      <c r="C131" s="424" t="s">
        <v>95</v>
      </c>
      <c r="D131" s="394"/>
      <c r="E131" s="394"/>
      <c r="F131" s="394"/>
      <c r="G131" s="391"/>
      <c r="H131" s="385"/>
      <c r="I131" s="419"/>
      <c r="J131" s="419"/>
      <c r="K131" s="419"/>
      <c r="L131" s="419"/>
      <c r="M131" s="419"/>
      <c r="N131" s="419"/>
      <c r="O131" s="419"/>
      <c r="P131" s="419"/>
      <c r="Q131" s="419"/>
      <c r="R131" s="419"/>
      <c r="S131" s="419"/>
      <c r="T131" s="419"/>
      <c r="U131" s="419"/>
      <c r="V131" s="419"/>
      <c r="W131" s="419"/>
      <c r="X131" s="419"/>
      <c r="Y131" s="419"/>
      <c r="Z131" s="419"/>
      <c r="AA131" s="419"/>
      <c r="AB131" s="419"/>
      <c r="AC131" s="419"/>
      <c r="AD131" s="419"/>
      <c r="AE131" s="419"/>
      <c r="AF131" s="419"/>
      <c r="AG131" s="419"/>
      <c r="AH131" s="419"/>
      <c r="AI131" s="419"/>
      <c r="AJ131" s="419"/>
      <c r="AK131" s="419"/>
      <c r="AL131" s="419"/>
      <c r="AM131" s="419"/>
      <c r="AN131" s="419"/>
      <c r="AO131" s="419"/>
      <c r="AP131" s="419"/>
      <c r="AQ131" s="419"/>
      <c r="AR131" s="419"/>
      <c r="AS131" s="419"/>
      <c r="AT131" s="419"/>
      <c r="AU131" s="419"/>
      <c r="AV131" s="419"/>
      <c r="AW131" s="419"/>
      <c r="AX131" s="419"/>
      <c r="AY131" s="419"/>
      <c r="AZ131" s="419"/>
      <c r="BA131" s="419"/>
      <c r="BB131" s="419"/>
      <c r="BC131" s="419"/>
      <c r="BD131" s="419"/>
      <c r="BE131" s="419"/>
      <c r="BF131" s="419"/>
      <c r="BG131" s="419"/>
      <c r="BH131" s="419"/>
      <c r="BI131" s="419"/>
      <c r="BJ131" s="419"/>
      <c r="BK131" s="419"/>
      <c r="BL131" s="419"/>
      <c r="BM131" s="419"/>
      <c r="BN131" s="419"/>
      <c r="BO131" s="419"/>
      <c r="BP131" s="419"/>
      <c r="BQ131" s="419"/>
      <c r="BR131" s="419"/>
      <c r="BS131" s="419"/>
      <c r="BT131" s="419"/>
      <c r="BU131" s="419"/>
      <c r="BV131" s="419"/>
      <c r="BW131" s="419"/>
      <c r="BX131" s="419"/>
      <c r="BY131" s="419"/>
      <c r="BZ131" s="385"/>
      <c r="CA131" s="385"/>
      <c r="CB131" s="385"/>
      <c r="CC131" s="385"/>
      <c r="CD131" s="385"/>
      <c r="CE131" s="385"/>
      <c r="CF131" s="385"/>
      <c r="CG131" s="385"/>
      <c r="CH131" s="385"/>
      <c r="CI131" s="385"/>
      <c r="CJ131" s="385"/>
      <c r="CK131" s="385"/>
      <c r="CL131" s="385"/>
    </row>
    <row r="132" spans="1:90" s="246" customFormat="1" hidden="1">
      <c r="A132" s="385"/>
      <c r="B132" s="425" t="s">
        <v>108</v>
      </c>
      <c r="C132" s="426"/>
      <c r="D132" s="416" t="s">
        <v>109</v>
      </c>
      <c r="E132" s="416" t="s">
        <v>110</v>
      </c>
      <c r="F132" s="416" t="s">
        <v>111</v>
      </c>
      <c r="G132" s="427" t="s">
        <v>112</v>
      </c>
      <c r="H132" s="385"/>
      <c r="I132" s="419"/>
      <c r="J132" s="419"/>
      <c r="K132" s="419"/>
      <c r="L132" s="419"/>
      <c r="M132" s="419"/>
      <c r="N132" s="419"/>
      <c r="O132" s="419"/>
      <c r="P132" s="419"/>
      <c r="Q132" s="419"/>
      <c r="R132" s="419"/>
      <c r="S132" s="419"/>
      <c r="T132" s="419"/>
      <c r="U132" s="419"/>
      <c r="V132" s="419"/>
      <c r="W132" s="419"/>
      <c r="X132" s="419"/>
      <c r="Y132" s="419"/>
      <c r="Z132" s="419"/>
      <c r="AA132" s="419"/>
      <c r="AB132" s="419"/>
      <c r="AC132" s="419"/>
      <c r="AD132" s="419"/>
      <c r="AE132" s="419"/>
      <c r="AF132" s="419"/>
      <c r="AG132" s="419"/>
      <c r="AH132" s="419"/>
      <c r="AI132" s="419"/>
      <c r="AJ132" s="419"/>
      <c r="AK132" s="419"/>
      <c r="AL132" s="419"/>
      <c r="AM132" s="419"/>
      <c r="AN132" s="419"/>
      <c r="AO132" s="419"/>
      <c r="AP132" s="419"/>
      <c r="AQ132" s="419"/>
      <c r="AR132" s="419"/>
      <c r="AS132" s="419"/>
      <c r="AT132" s="419"/>
      <c r="AU132" s="419"/>
      <c r="AV132" s="419"/>
      <c r="AW132" s="419"/>
      <c r="AX132" s="419"/>
      <c r="AY132" s="419"/>
      <c r="AZ132" s="419"/>
      <c r="BA132" s="419"/>
      <c r="BB132" s="419"/>
      <c r="BC132" s="419"/>
      <c r="BD132" s="419"/>
      <c r="BE132" s="419"/>
      <c r="BF132" s="419"/>
      <c r="BG132" s="419"/>
      <c r="BH132" s="419"/>
      <c r="BI132" s="419"/>
      <c r="BJ132" s="419"/>
      <c r="BK132" s="419"/>
      <c r="BL132" s="419"/>
      <c r="BM132" s="419"/>
      <c r="BN132" s="419"/>
      <c r="BO132" s="419"/>
      <c r="BP132" s="419"/>
      <c r="BQ132" s="419"/>
      <c r="BR132" s="419"/>
      <c r="BS132" s="419"/>
      <c r="BT132" s="419"/>
      <c r="BU132" s="419"/>
      <c r="BV132" s="419"/>
      <c r="BW132" s="419"/>
      <c r="BX132" s="419"/>
      <c r="BY132" s="419"/>
      <c r="BZ132" s="385"/>
      <c r="CA132" s="385"/>
      <c r="CB132" s="385"/>
      <c r="CC132" s="385"/>
      <c r="CD132" s="385"/>
      <c r="CE132" s="385"/>
      <c r="CF132" s="385"/>
      <c r="CG132" s="385"/>
      <c r="CH132" s="385"/>
      <c r="CI132" s="385"/>
      <c r="CJ132" s="385"/>
      <c r="CK132" s="385"/>
      <c r="CL132" s="385"/>
    </row>
    <row r="133" spans="1:90" s="246" customFormat="1" ht="49.5" hidden="1">
      <c r="A133" s="385"/>
      <c r="B133" s="391"/>
      <c r="C133" s="428" t="s">
        <v>113</v>
      </c>
      <c r="D133" s="394"/>
      <c r="E133" s="394"/>
      <c r="F133" s="394"/>
      <c r="G133" s="394"/>
      <c r="H133" s="385"/>
      <c r="I133" s="419"/>
      <c r="J133" s="419"/>
      <c r="K133" s="419"/>
      <c r="L133" s="419"/>
      <c r="M133" s="419"/>
      <c r="N133" s="419"/>
      <c r="O133" s="419"/>
      <c r="P133" s="419"/>
      <c r="Q133" s="419"/>
      <c r="R133" s="419"/>
      <c r="S133" s="419"/>
      <c r="T133" s="419"/>
      <c r="U133" s="419"/>
      <c r="V133" s="419"/>
      <c r="W133" s="419"/>
      <c r="X133" s="419"/>
      <c r="Y133" s="419"/>
      <c r="Z133" s="419"/>
      <c r="AA133" s="419"/>
      <c r="AB133" s="419"/>
      <c r="AC133" s="419"/>
      <c r="AD133" s="419"/>
      <c r="AE133" s="419"/>
      <c r="AF133" s="419"/>
      <c r="AG133" s="419"/>
      <c r="AH133" s="419"/>
      <c r="AI133" s="419"/>
      <c r="AJ133" s="419"/>
      <c r="AK133" s="419"/>
      <c r="AL133" s="419"/>
      <c r="AM133" s="419"/>
      <c r="AN133" s="419"/>
      <c r="AO133" s="419"/>
      <c r="AP133" s="419"/>
      <c r="AQ133" s="419"/>
      <c r="AR133" s="419"/>
      <c r="AS133" s="419"/>
      <c r="AT133" s="419"/>
      <c r="AU133" s="419"/>
      <c r="AV133" s="419"/>
      <c r="AW133" s="419"/>
      <c r="AX133" s="419"/>
      <c r="AY133" s="419"/>
      <c r="AZ133" s="419"/>
      <c r="BA133" s="419"/>
      <c r="BB133" s="419"/>
      <c r="BC133" s="419"/>
      <c r="BD133" s="419"/>
      <c r="BE133" s="419"/>
      <c r="BF133" s="419"/>
      <c r="BG133" s="419"/>
      <c r="BH133" s="419"/>
      <c r="BI133" s="419"/>
      <c r="BJ133" s="419"/>
      <c r="BK133" s="419"/>
      <c r="BL133" s="419"/>
      <c r="BM133" s="419"/>
      <c r="BN133" s="419"/>
      <c r="BO133" s="419"/>
      <c r="BP133" s="419"/>
      <c r="BQ133" s="419"/>
      <c r="BR133" s="419"/>
      <c r="BS133" s="419"/>
      <c r="BT133" s="419"/>
      <c r="BU133" s="419"/>
      <c r="BV133" s="419"/>
      <c r="BW133" s="419"/>
      <c r="BX133" s="419"/>
      <c r="BY133" s="419"/>
      <c r="BZ133" s="385"/>
      <c r="CA133" s="385"/>
      <c r="CB133" s="385"/>
      <c r="CC133" s="385"/>
      <c r="CD133" s="385"/>
      <c r="CE133" s="385"/>
      <c r="CF133" s="385"/>
      <c r="CG133" s="385"/>
      <c r="CH133" s="385"/>
      <c r="CI133" s="385"/>
      <c r="CJ133" s="385"/>
      <c r="CK133" s="385"/>
      <c r="CL133" s="385"/>
    </row>
    <row r="134" spans="1:90" s="246" customFormat="1" hidden="1">
      <c r="A134" s="385"/>
      <c r="B134" s="401"/>
      <c r="C134" s="429"/>
      <c r="D134" s="394"/>
      <c r="E134" s="394"/>
      <c r="F134" s="394"/>
      <c r="G134" s="394"/>
      <c r="H134" s="385"/>
      <c r="I134" s="419"/>
      <c r="J134" s="419"/>
      <c r="K134" s="419"/>
      <c r="L134" s="419"/>
      <c r="M134" s="419"/>
      <c r="N134" s="419"/>
      <c r="O134" s="419"/>
      <c r="P134" s="419"/>
      <c r="Q134" s="419"/>
      <c r="R134" s="419"/>
      <c r="S134" s="419"/>
      <c r="T134" s="419"/>
      <c r="U134" s="419"/>
      <c r="V134" s="419"/>
      <c r="W134" s="419"/>
      <c r="X134" s="419"/>
      <c r="Y134" s="419"/>
      <c r="Z134" s="419"/>
      <c r="AA134" s="419"/>
      <c r="AB134" s="419"/>
      <c r="AC134" s="419"/>
      <c r="AD134" s="419"/>
      <c r="AE134" s="419"/>
      <c r="AF134" s="419"/>
      <c r="AG134" s="419"/>
      <c r="AH134" s="419"/>
      <c r="AI134" s="419"/>
      <c r="AJ134" s="419"/>
      <c r="AK134" s="419"/>
      <c r="AL134" s="419"/>
      <c r="AM134" s="419"/>
      <c r="AN134" s="419"/>
      <c r="AO134" s="419"/>
      <c r="AP134" s="419"/>
      <c r="AQ134" s="419"/>
      <c r="AR134" s="419"/>
      <c r="AS134" s="419"/>
      <c r="AT134" s="419"/>
      <c r="AU134" s="419"/>
      <c r="AV134" s="419"/>
      <c r="AW134" s="419"/>
      <c r="AX134" s="419"/>
      <c r="AY134" s="419"/>
      <c r="AZ134" s="419"/>
      <c r="BA134" s="419"/>
      <c r="BB134" s="419"/>
      <c r="BC134" s="419"/>
      <c r="BD134" s="419"/>
      <c r="BE134" s="419"/>
      <c r="BF134" s="419"/>
      <c r="BG134" s="419"/>
      <c r="BH134" s="419"/>
      <c r="BI134" s="419"/>
      <c r="BJ134" s="419"/>
      <c r="BK134" s="419"/>
      <c r="BL134" s="419"/>
      <c r="BM134" s="419"/>
      <c r="BN134" s="419"/>
      <c r="BO134" s="419"/>
      <c r="BP134" s="419"/>
      <c r="BQ134" s="419"/>
      <c r="BR134" s="419"/>
      <c r="BS134" s="419"/>
      <c r="BT134" s="419"/>
      <c r="BU134" s="419"/>
      <c r="BV134" s="419"/>
      <c r="BW134" s="419"/>
      <c r="BX134" s="419"/>
      <c r="BY134" s="419"/>
      <c r="BZ134" s="385"/>
      <c r="CA134" s="385"/>
      <c r="CB134" s="385"/>
      <c r="CC134" s="385"/>
      <c r="CD134" s="385"/>
      <c r="CE134" s="385"/>
      <c r="CF134" s="385"/>
      <c r="CG134" s="385"/>
      <c r="CH134" s="385"/>
      <c r="CI134" s="385"/>
      <c r="CJ134" s="385"/>
      <c r="CK134" s="385"/>
      <c r="CL134" s="385"/>
    </row>
    <row r="135" spans="1:90" s="246" customFormat="1" hidden="1">
      <c r="A135" s="385"/>
      <c r="B135" s="400"/>
      <c r="C135" s="387"/>
      <c r="D135" s="387"/>
      <c r="E135" s="391"/>
      <c r="F135" s="391"/>
      <c r="G135" s="391"/>
      <c r="H135" s="385"/>
      <c r="I135" s="419"/>
      <c r="J135" s="419"/>
      <c r="K135" s="419"/>
      <c r="L135" s="419"/>
      <c r="M135" s="419"/>
      <c r="N135" s="419"/>
      <c r="O135" s="419"/>
      <c r="P135" s="419"/>
      <c r="Q135" s="419"/>
      <c r="R135" s="419"/>
      <c r="S135" s="419"/>
      <c r="T135" s="419"/>
      <c r="U135" s="419"/>
      <c r="V135" s="419"/>
      <c r="W135" s="419"/>
      <c r="X135" s="419"/>
      <c r="Y135" s="419"/>
      <c r="Z135" s="419"/>
      <c r="AA135" s="419"/>
      <c r="AB135" s="419"/>
      <c r="AC135" s="419"/>
      <c r="AD135" s="419"/>
      <c r="AE135" s="419"/>
      <c r="AF135" s="419"/>
      <c r="AG135" s="419"/>
      <c r="AH135" s="419"/>
      <c r="AI135" s="419"/>
      <c r="AJ135" s="419"/>
      <c r="AK135" s="419"/>
      <c r="AL135" s="419"/>
      <c r="AM135" s="419"/>
      <c r="AN135" s="419"/>
      <c r="AO135" s="419"/>
      <c r="AP135" s="419"/>
      <c r="AQ135" s="419"/>
      <c r="AR135" s="419"/>
      <c r="AS135" s="419"/>
      <c r="AT135" s="419"/>
      <c r="AU135" s="419"/>
      <c r="AV135" s="419"/>
      <c r="AW135" s="419"/>
      <c r="AX135" s="419"/>
      <c r="AY135" s="419"/>
      <c r="AZ135" s="419"/>
      <c r="BA135" s="419"/>
      <c r="BB135" s="419"/>
      <c r="BC135" s="419"/>
      <c r="BD135" s="419"/>
      <c r="BE135" s="419"/>
      <c r="BF135" s="419"/>
      <c r="BG135" s="419"/>
      <c r="BH135" s="419"/>
      <c r="BI135" s="419"/>
      <c r="BJ135" s="419"/>
      <c r="BK135" s="419"/>
      <c r="BL135" s="419"/>
      <c r="BM135" s="419"/>
      <c r="BN135" s="419"/>
      <c r="BO135" s="419"/>
      <c r="BP135" s="419"/>
      <c r="BQ135" s="419"/>
      <c r="BR135" s="419"/>
      <c r="BS135" s="419"/>
      <c r="BT135" s="419"/>
      <c r="BU135" s="419"/>
      <c r="BV135" s="419"/>
      <c r="BW135" s="419"/>
      <c r="BX135" s="419"/>
      <c r="BY135" s="419"/>
    </row>
    <row r="136" spans="1:90" s="246" customFormat="1" hidden="1">
      <c r="A136" s="385"/>
      <c r="B136" s="400"/>
      <c r="C136" s="387"/>
      <c r="D136" s="387"/>
      <c r="E136" s="391"/>
      <c r="F136" s="391"/>
      <c r="G136" s="391"/>
      <c r="H136" s="385"/>
      <c r="I136" s="419"/>
      <c r="J136" s="419"/>
      <c r="K136" s="419"/>
      <c r="L136" s="419"/>
      <c r="M136" s="419"/>
      <c r="N136" s="419"/>
      <c r="O136" s="419"/>
      <c r="P136" s="419"/>
      <c r="Q136" s="419"/>
      <c r="R136" s="419"/>
      <c r="S136" s="419"/>
      <c r="T136" s="419"/>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19"/>
      <c r="AW136" s="419"/>
      <c r="AX136" s="419"/>
      <c r="AY136" s="419"/>
      <c r="AZ136" s="419"/>
      <c r="BA136" s="419"/>
      <c r="BB136" s="419"/>
      <c r="BC136" s="419"/>
      <c r="BD136" s="419"/>
      <c r="BE136" s="419"/>
      <c r="BF136" s="419"/>
      <c r="BG136" s="419"/>
      <c r="BH136" s="419"/>
      <c r="BI136" s="419"/>
      <c r="BJ136" s="419"/>
      <c r="BK136" s="419"/>
      <c r="BL136" s="419"/>
      <c r="BM136" s="419"/>
      <c r="BN136" s="419"/>
      <c r="BO136" s="419"/>
      <c r="BP136" s="419"/>
      <c r="BQ136" s="419"/>
      <c r="BR136" s="419"/>
      <c r="BS136" s="419"/>
      <c r="BT136" s="419"/>
      <c r="BU136" s="419"/>
      <c r="BV136" s="419"/>
      <c r="BW136" s="419"/>
      <c r="BX136" s="419"/>
      <c r="BY136" s="419"/>
    </row>
    <row r="137" spans="1:90" s="246" customFormat="1" hidden="1">
      <c r="A137" s="385"/>
      <c r="B137" s="420" t="s">
        <v>114</v>
      </c>
      <c r="C137" s="387"/>
      <c r="D137" s="430" t="s">
        <v>190</v>
      </c>
      <c r="E137" s="430" t="s">
        <v>137</v>
      </c>
      <c r="F137" s="430" t="s">
        <v>56</v>
      </c>
      <c r="G137" s="387"/>
      <c r="H137" s="385"/>
      <c r="I137" s="419"/>
      <c r="J137" s="419"/>
      <c r="K137" s="419"/>
      <c r="L137" s="419"/>
      <c r="M137" s="419"/>
      <c r="N137" s="419"/>
      <c r="O137" s="419"/>
      <c r="P137" s="419"/>
      <c r="Q137" s="419"/>
      <c r="R137" s="419"/>
      <c r="S137" s="419"/>
      <c r="T137" s="419"/>
      <c r="U137" s="419"/>
      <c r="V137" s="419"/>
      <c r="W137" s="419"/>
      <c r="X137" s="419"/>
      <c r="Y137" s="419"/>
      <c r="Z137" s="419"/>
      <c r="AA137" s="419"/>
      <c r="AB137" s="419"/>
      <c r="AC137" s="419"/>
      <c r="AD137" s="419"/>
      <c r="AE137" s="419"/>
      <c r="AF137" s="419"/>
      <c r="AG137" s="419"/>
      <c r="AH137" s="419"/>
      <c r="AI137" s="419"/>
      <c r="AJ137" s="419"/>
      <c r="AK137" s="419"/>
      <c r="AL137" s="419"/>
      <c r="AM137" s="419"/>
      <c r="AN137" s="419"/>
      <c r="AO137" s="419"/>
      <c r="AP137" s="419"/>
      <c r="AQ137" s="419"/>
      <c r="AR137" s="419"/>
      <c r="AS137" s="419"/>
      <c r="AT137" s="419"/>
      <c r="AU137" s="419"/>
      <c r="AV137" s="419"/>
      <c r="AW137" s="419"/>
      <c r="AX137" s="419"/>
      <c r="AY137" s="419"/>
      <c r="AZ137" s="419"/>
      <c r="BA137" s="419"/>
      <c r="BB137" s="419"/>
      <c r="BC137" s="419"/>
      <c r="BD137" s="419"/>
      <c r="BE137" s="419"/>
      <c r="BF137" s="419"/>
      <c r="BG137" s="419"/>
      <c r="BH137" s="419"/>
      <c r="BI137" s="419"/>
      <c r="BJ137" s="419"/>
      <c r="BK137" s="419"/>
      <c r="BL137" s="419"/>
      <c r="BM137" s="419"/>
      <c r="BN137" s="419"/>
      <c r="BO137" s="419"/>
      <c r="BP137" s="419"/>
      <c r="BQ137" s="419"/>
      <c r="BR137" s="419"/>
      <c r="BS137" s="419"/>
      <c r="BT137" s="419"/>
      <c r="BU137" s="419"/>
      <c r="BV137" s="419"/>
      <c r="BW137" s="419"/>
      <c r="BX137" s="419"/>
      <c r="BY137" s="419"/>
    </row>
    <row r="138" spans="1:90" s="253" customFormat="1" hidden="1">
      <c r="B138" s="431" t="s">
        <v>189</v>
      </c>
      <c r="C138" s="253" t="s">
        <v>188</v>
      </c>
      <c r="D138" s="363"/>
      <c r="E138" s="363"/>
      <c r="F138" s="432"/>
      <c r="K138" s="369"/>
      <c r="L138" s="370"/>
      <c r="M138" s="370"/>
      <c r="N138" s="370"/>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396"/>
      <c r="AU138" s="396"/>
      <c r="AV138" s="396"/>
      <c r="AW138" s="396"/>
      <c r="AX138" s="396"/>
      <c r="AY138" s="396"/>
      <c r="AZ138" s="396"/>
      <c r="BA138" s="396"/>
      <c r="BB138" s="396"/>
      <c r="BC138" s="396"/>
      <c r="BD138" s="396"/>
      <c r="BE138" s="396"/>
      <c r="BF138" s="396"/>
      <c r="BG138" s="396"/>
      <c r="BH138" s="396"/>
      <c r="BI138" s="396"/>
      <c r="BJ138" s="396"/>
      <c r="BK138" s="396"/>
      <c r="BL138" s="396"/>
      <c r="BM138" s="396"/>
      <c r="BN138" s="396"/>
      <c r="BO138" s="396"/>
      <c r="BP138" s="396"/>
      <c r="BQ138" s="396"/>
      <c r="BR138" s="396"/>
      <c r="BS138" s="396"/>
      <c r="BT138" s="396"/>
      <c r="BU138" s="396"/>
      <c r="BV138" s="396"/>
      <c r="BW138" s="396"/>
      <c r="BX138" s="396"/>
      <c r="BY138" s="396"/>
    </row>
    <row r="139" spans="1:90" s="253" customFormat="1" ht="49.5" hidden="1">
      <c r="B139" s="433" t="s">
        <v>187</v>
      </c>
      <c r="D139" s="363"/>
      <c r="E139" s="363"/>
      <c r="F139" s="432"/>
      <c r="K139" s="369"/>
      <c r="L139" s="370"/>
      <c r="M139" s="370"/>
      <c r="N139" s="370"/>
      <c r="O139" s="396"/>
      <c r="P139" s="396"/>
      <c r="Q139" s="396"/>
      <c r="R139" s="396"/>
      <c r="S139" s="396"/>
      <c r="T139" s="396"/>
      <c r="U139" s="396"/>
      <c r="V139" s="396"/>
      <c r="W139" s="396"/>
      <c r="X139" s="396"/>
      <c r="Y139" s="396"/>
      <c r="Z139" s="396"/>
      <c r="AA139" s="396"/>
      <c r="AB139" s="396"/>
      <c r="AC139" s="396"/>
      <c r="AD139" s="396"/>
      <c r="AE139" s="396"/>
      <c r="AF139" s="396"/>
      <c r="AG139" s="396"/>
      <c r="AH139" s="396"/>
      <c r="AI139" s="396"/>
      <c r="AJ139" s="396"/>
      <c r="AK139" s="396"/>
      <c r="AL139" s="396"/>
      <c r="AM139" s="396"/>
      <c r="AN139" s="396"/>
      <c r="AO139" s="396"/>
      <c r="AP139" s="396"/>
      <c r="AQ139" s="396"/>
      <c r="AR139" s="396"/>
      <c r="AS139" s="396"/>
      <c r="AT139" s="396"/>
      <c r="AU139" s="396"/>
      <c r="AV139" s="396"/>
      <c r="AW139" s="396"/>
      <c r="AX139" s="396"/>
      <c r="AY139" s="396"/>
      <c r="AZ139" s="396"/>
      <c r="BA139" s="396"/>
      <c r="BB139" s="396"/>
      <c r="BC139" s="396"/>
      <c r="BD139" s="396"/>
      <c r="BE139" s="396"/>
      <c r="BF139" s="396"/>
      <c r="BG139" s="396"/>
      <c r="BH139" s="396"/>
      <c r="BI139" s="396"/>
      <c r="BJ139" s="396"/>
      <c r="BK139" s="396"/>
      <c r="BL139" s="396"/>
      <c r="BM139" s="396"/>
      <c r="BN139" s="396"/>
      <c r="BO139" s="396"/>
      <c r="BP139" s="396"/>
      <c r="BQ139" s="396"/>
      <c r="BR139" s="396"/>
      <c r="BS139" s="396"/>
      <c r="BT139" s="396"/>
      <c r="BU139" s="396"/>
      <c r="BV139" s="396"/>
      <c r="BW139" s="396"/>
      <c r="BX139" s="396"/>
      <c r="BY139" s="396"/>
    </row>
    <row r="140" spans="1:90" s="253" customFormat="1" ht="20.25" hidden="1">
      <c r="D140" s="363"/>
      <c r="E140" s="363"/>
      <c r="F140" s="432"/>
      <c r="G140" s="434"/>
      <c r="H140" s="435"/>
      <c r="I140" s="387"/>
      <c r="J140" s="396"/>
      <c r="K140" s="396"/>
      <c r="L140" s="396"/>
      <c r="M140" s="396"/>
      <c r="N140" s="396"/>
      <c r="O140" s="396"/>
      <c r="P140" s="396"/>
      <c r="Q140" s="396"/>
      <c r="R140" s="396"/>
      <c r="S140" s="396"/>
      <c r="T140" s="396"/>
      <c r="U140" s="396"/>
      <c r="V140" s="396"/>
      <c r="W140" s="396"/>
      <c r="X140" s="396"/>
      <c r="Y140" s="396"/>
      <c r="Z140" s="396"/>
      <c r="AA140" s="396"/>
      <c r="AB140" s="396"/>
      <c r="AC140" s="396"/>
      <c r="AD140" s="396"/>
      <c r="AE140" s="396"/>
      <c r="AF140" s="396"/>
      <c r="AG140" s="396"/>
      <c r="AH140" s="396"/>
      <c r="AI140" s="396"/>
      <c r="AJ140" s="396"/>
      <c r="AK140" s="396"/>
      <c r="AL140" s="396"/>
      <c r="AM140" s="396"/>
      <c r="AN140" s="396"/>
      <c r="AO140" s="396"/>
      <c r="AP140" s="396"/>
      <c r="AQ140" s="396"/>
      <c r="AR140" s="396"/>
      <c r="AS140" s="396"/>
      <c r="AT140" s="396"/>
      <c r="AU140" s="396"/>
      <c r="AV140" s="396"/>
      <c r="AW140" s="396"/>
      <c r="AX140" s="396"/>
      <c r="AY140" s="396"/>
      <c r="AZ140" s="396"/>
      <c r="BA140" s="396"/>
      <c r="BB140" s="396"/>
      <c r="BC140" s="396"/>
      <c r="BD140" s="396"/>
      <c r="BE140" s="396"/>
      <c r="BF140" s="396"/>
      <c r="BG140" s="396"/>
      <c r="BH140" s="396"/>
      <c r="BI140" s="396"/>
      <c r="BJ140" s="396"/>
      <c r="BK140" s="396"/>
      <c r="BL140" s="396"/>
      <c r="BM140" s="396"/>
      <c r="BN140" s="396"/>
      <c r="BO140" s="396"/>
      <c r="BP140" s="396"/>
      <c r="BQ140" s="396"/>
      <c r="BR140" s="396"/>
      <c r="BS140" s="396"/>
      <c r="BT140" s="396"/>
      <c r="BU140" s="396"/>
      <c r="BV140" s="396"/>
      <c r="BW140" s="396"/>
      <c r="BX140" s="396"/>
      <c r="BY140" s="396"/>
      <c r="BZ140" s="396"/>
    </row>
    <row r="141" spans="1:90" s="253" customFormat="1" ht="20.25" hidden="1">
      <c r="D141" s="363"/>
      <c r="E141" s="363"/>
      <c r="F141" s="432"/>
      <c r="G141" s="434"/>
      <c r="H141" s="435"/>
      <c r="I141" s="387"/>
      <c r="J141" s="396"/>
      <c r="K141" s="396"/>
      <c r="L141" s="396"/>
      <c r="M141" s="396"/>
      <c r="N141" s="396"/>
      <c r="O141" s="396"/>
      <c r="P141" s="396"/>
      <c r="Q141" s="396"/>
      <c r="R141" s="396"/>
      <c r="S141" s="396"/>
      <c r="T141" s="396"/>
      <c r="U141" s="396"/>
      <c r="V141" s="396"/>
      <c r="W141" s="396"/>
      <c r="X141" s="396"/>
      <c r="Y141" s="396"/>
      <c r="Z141" s="396"/>
      <c r="AA141" s="396"/>
      <c r="AB141" s="396"/>
      <c r="AC141" s="396"/>
      <c r="AD141" s="396"/>
      <c r="AE141" s="396"/>
      <c r="AF141" s="396"/>
      <c r="AG141" s="396"/>
      <c r="AH141" s="396"/>
      <c r="AI141" s="396"/>
      <c r="AJ141" s="396"/>
      <c r="AK141" s="396"/>
      <c r="AL141" s="396"/>
      <c r="AM141" s="396"/>
      <c r="AN141" s="396"/>
      <c r="AO141" s="396"/>
      <c r="AP141" s="396"/>
      <c r="AQ141" s="396"/>
      <c r="AR141" s="396"/>
      <c r="AS141" s="396"/>
      <c r="AT141" s="396"/>
      <c r="AU141" s="396"/>
      <c r="AV141" s="396"/>
      <c r="AW141" s="396"/>
      <c r="AX141" s="396"/>
      <c r="AY141" s="396"/>
      <c r="AZ141" s="396"/>
      <c r="BA141" s="396"/>
      <c r="BB141" s="396"/>
      <c r="BC141" s="396"/>
      <c r="BD141" s="396"/>
      <c r="BE141" s="396"/>
      <c r="BF141" s="396"/>
      <c r="BG141" s="396"/>
      <c r="BH141" s="396"/>
      <c r="BI141" s="396"/>
      <c r="BJ141" s="396"/>
      <c r="BK141" s="396"/>
      <c r="BL141" s="396"/>
      <c r="BM141" s="396"/>
      <c r="BN141" s="396"/>
      <c r="BO141" s="396"/>
      <c r="BP141" s="396"/>
      <c r="BQ141" s="396"/>
      <c r="BR141" s="396"/>
      <c r="BS141" s="396"/>
      <c r="BT141" s="396"/>
      <c r="BU141" s="396"/>
      <c r="BV141" s="396"/>
      <c r="BW141" s="396"/>
      <c r="BX141" s="396"/>
      <c r="BY141" s="396"/>
      <c r="BZ141" s="396"/>
    </row>
    <row r="142" spans="1:90" s="253" customFormat="1" ht="20.25" hidden="1">
      <c r="D142" s="363"/>
      <c r="E142" s="363"/>
      <c r="F142" s="432"/>
      <c r="G142" s="434"/>
      <c r="H142" s="435"/>
      <c r="I142" s="387"/>
      <c r="J142" s="396"/>
      <c r="K142" s="396"/>
      <c r="L142" s="396"/>
      <c r="M142" s="396"/>
      <c r="N142" s="396"/>
      <c r="O142" s="396"/>
      <c r="P142" s="396"/>
      <c r="Q142" s="396"/>
      <c r="R142" s="396"/>
      <c r="S142" s="396"/>
      <c r="T142" s="396"/>
      <c r="U142" s="396"/>
      <c r="V142" s="396"/>
      <c r="W142" s="396"/>
      <c r="X142" s="396"/>
      <c r="Y142" s="396"/>
      <c r="Z142" s="396"/>
      <c r="AA142" s="396"/>
      <c r="AB142" s="396"/>
      <c r="AC142" s="396"/>
      <c r="AD142" s="396"/>
      <c r="AE142" s="396"/>
      <c r="AF142" s="396"/>
      <c r="AG142" s="396"/>
      <c r="AH142" s="396"/>
      <c r="AI142" s="396"/>
      <c r="AJ142" s="396"/>
      <c r="AK142" s="396"/>
      <c r="AL142" s="396"/>
      <c r="AM142" s="396"/>
      <c r="AN142" s="396"/>
      <c r="AO142" s="396"/>
      <c r="AP142" s="396"/>
      <c r="AQ142" s="396"/>
      <c r="AR142" s="396"/>
      <c r="AS142" s="396"/>
      <c r="AT142" s="396"/>
      <c r="AU142" s="396"/>
      <c r="AV142" s="396"/>
      <c r="AW142" s="396"/>
      <c r="AX142" s="396"/>
      <c r="AY142" s="396"/>
      <c r="AZ142" s="396"/>
      <c r="BA142" s="396"/>
      <c r="BB142" s="396"/>
      <c r="BC142" s="396"/>
      <c r="BD142" s="396"/>
      <c r="BE142" s="396"/>
      <c r="BF142" s="396"/>
      <c r="BG142" s="396"/>
      <c r="BH142" s="396"/>
      <c r="BI142" s="396"/>
      <c r="BJ142" s="396"/>
      <c r="BK142" s="396"/>
      <c r="BL142" s="396"/>
      <c r="BM142" s="396"/>
      <c r="BN142" s="396"/>
      <c r="BO142" s="396"/>
      <c r="BP142" s="396"/>
      <c r="BQ142" s="396"/>
      <c r="BR142" s="396"/>
      <c r="BS142" s="396"/>
      <c r="BT142" s="396"/>
      <c r="BU142" s="396"/>
      <c r="BV142" s="396"/>
      <c r="BW142" s="396"/>
      <c r="BX142" s="396"/>
      <c r="BY142" s="396"/>
      <c r="BZ142" s="396"/>
    </row>
    <row r="143" spans="1:90" s="253" customFormat="1" ht="20.25" hidden="1">
      <c r="D143" s="363"/>
      <c r="E143" s="363"/>
      <c r="F143" s="432"/>
      <c r="G143" s="434"/>
      <c r="H143" s="435"/>
      <c r="I143" s="387"/>
      <c r="J143" s="396"/>
      <c r="K143" s="396"/>
      <c r="L143" s="396"/>
      <c r="M143" s="396"/>
      <c r="N143" s="396"/>
      <c r="O143" s="396"/>
      <c r="P143" s="396"/>
      <c r="Q143" s="396"/>
      <c r="R143" s="396"/>
      <c r="S143" s="396"/>
      <c r="T143" s="396"/>
      <c r="U143" s="396"/>
      <c r="V143" s="396"/>
      <c r="W143" s="396"/>
      <c r="X143" s="396"/>
      <c r="Y143" s="396"/>
      <c r="Z143" s="396"/>
      <c r="AA143" s="396"/>
      <c r="AB143" s="396"/>
      <c r="AC143" s="396"/>
      <c r="AD143" s="396"/>
      <c r="AE143" s="396"/>
      <c r="AF143" s="396"/>
      <c r="AG143" s="396"/>
      <c r="AH143" s="396"/>
      <c r="AI143" s="396"/>
      <c r="AJ143" s="396"/>
      <c r="AK143" s="396"/>
      <c r="AL143" s="396"/>
      <c r="AM143" s="396"/>
      <c r="AN143" s="396"/>
      <c r="AO143" s="396"/>
      <c r="AP143" s="396"/>
      <c r="AQ143" s="396"/>
      <c r="AR143" s="396"/>
      <c r="AS143" s="396"/>
      <c r="AT143" s="396"/>
      <c r="AU143" s="396"/>
      <c r="AV143" s="396"/>
      <c r="AW143" s="396"/>
      <c r="AX143" s="396"/>
      <c r="AY143" s="396"/>
      <c r="AZ143" s="396"/>
      <c r="BA143" s="396"/>
      <c r="BB143" s="396"/>
      <c r="BC143" s="396"/>
      <c r="BD143" s="396"/>
      <c r="BE143" s="396"/>
      <c r="BF143" s="396"/>
      <c r="BG143" s="396"/>
      <c r="BH143" s="396"/>
      <c r="BI143" s="396"/>
      <c r="BJ143" s="396"/>
      <c r="BK143" s="396"/>
      <c r="BL143" s="396"/>
      <c r="BM143" s="396"/>
      <c r="BN143" s="396"/>
      <c r="BO143" s="396"/>
      <c r="BP143" s="396"/>
      <c r="BQ143" s="396"/>
      <c r="BR143" s="396"/>
      <c r="BS143" s="396"/>
      <c r="BT143" s="396"/>
      <c r="BU143" s="396"/>
      <c r="BV143" s="396"/>
      <c r="BW143" s="396"/>
      <c r="BX143" s="396"/>
      <c r="BY143" s="396"/>
      <c r="BZ143" s="396"/>
    </row>
    <row r="144" spans="1:90" s="253" customFormat="1" ht="20.25" hidden="1">
      <c r="D144" s="431" t="s">
        <v>142</v>
      </c>
      <c r="E144" s="436">
        <f>SUM(E138:E143)</f>
        <v>0</v>
      </c>
      <c r="F144" s="431"/>
      <c r="G144" s="434"/>
      <c r="H144" s="435"/>
      <c r="I144" s="387"/>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396"/>
      <c r="AU144" s="396"/>
      <c r="AV144" s="396"/>
      <c r="AW144" s="396"/>
      <c r="AX144" s="396"/>
      <c r="AY144" s="396"/>
      <c r="AZ144" s="396"/>
      <c r="BA144" s="396"/>
      <c r="BB144" s="396"/>
      <c r="BC144" s="396"/>
      <c r="BD144" s="396"/>
      <c r="BE144" s="396"/>
      <c r="BF144" s="396"/>
      <c r="BG144" s="396"/>
      <c r="BH144" s="396"/>
      <c r="BI144" s="396"/>
      <c r="BJ144" s="396"/>
      <c r="BK144" s="396"/>
      <c r="BL144" s="396"/>
      <c r="BM144" s="396"/>
      <c r="BN144" s="396"/>
      <c r="BO144" s="396"/>
      <c r="BP144" s="396"/>
      <c r="BQ144" s="396"/>
      <c r="BR144" s="396"/>
      <c r="BS144" s="396"/>
      <c r="BT144" s="396"/>
      <c r="BU144" s="396"/>
      <c r="BV144" s="396"/>
      <c r="BW144" s="396"/>
      <c r="BX144" s="396"/>
      <c r="BY144" s="396"/>
      <c r="BZ144" s="396"/>
    </row>
    <row r="145" spans="1:78" s="253" customFormat="1" ht="20.25" hidden="1">
      <c r="G145" s="434"/>
      <c r="H145" s="435"/>
      <c r="I145" s="387"/>
      <c r="J145" s="396"/>
      <c r="K145" s="396"/>
      <c r="L145" s="396"/>
      <c r="M145" s="396"/>
      <c r="N145" s="396"/>
      <c r="O145" s="396"/>
      <c r="P145" s="396"/>
      <c r="Q145" s="396"/>
      <c r="R145" s="396"/>
      <c r="S145" s="396"/>
      <c r="T145" s="396"/>
      <c r="U145" s="396"/>
      <c r="V145" s="396"/>
      <c r="W145" s="396"/>
      <c r="X145" s="396"/>
      <c r="Y145" s="396"/>
      <c r="Z145" s="396"/>
      <c r="AA145" s="396"/>
      <c r="AB145" s="396"/>
      <c r="AC145" s="396"/>
      <c r="AD145" s="396"/>
      <c r="AE145" s="396"/>
      <c r="AF145" s="396"/>
      <c r="AG145" s="396"/>
      <c r="AH145" s="396"/>
      <c r="AI145" s="396"/>
      <c r="AJ145" s="396"/>
      <c r="AK145" s="396"/>
      <c r="AL145" s="396"/>
      <c r="AM145" s="396"/>
      <c r="AN145" s="396"/>
      <c r="AO145" s="396"/>
      <c r="AP145" s="396"/>
      <c r="AQ145" s="396"/>
      <c r="AR145" s="396"/>
      <c r="AS145" s="396"/>
      <c r="AT145" s="396"/>
      <c r="AU145" s="396"/>
      <c r="AV145" s="396"/>
      <c r="AW145" s="396"/>
      <c r="AX145" s="396"/>
      <c r="AY145" s="396"/>
      <c r="AZ145" s="396"/>
      <c r="BA145" s="396"/>
      <c r="BB145" s="396"/>
      <c r="BC145" s="396"/>
      <c r="BD145" s="396"/>
      <c r="BE145" s="396"/>
      <c r="BF145" s="396"/>
      <c r="BG145" s="396"/>
      <c r="BH145" s="396"/>
      <c r="BI145" s="396"/>
      <c r="BJ145" s="396"/>
      <c r="BK145" s="396"/>
      <c r="BL145" s="396"/>
      <c r="BM145" s="396"/>
      <c r="BN145" s="396"/>
      <c r="BO145" s="396"/>
      <c r="BP145" s="396"/>
      <c r="BQ145" s="396"/>
      <c r="BR145" s="396"/>
      <c r="BS145" s="396"/>
      <c r="BT145" s="396"/>
      <c r="BU145" s="396"/>
      <c r="BV145" s="396"/>
      <c r="BW145" s="396"/>
      <c r="BX145" s="396"/>
      <c r="BY145" s="396"/>
      <c r="BZ145" s="396"/>
    </row>
    <row r="146" spans="1:78" s="253" customFormat="1" ht="20.25" hidden="1">
      <c r="C146" s="431"/>
      <c r="D146" s="431"/>
      <c r="E146" s="431"/>
      <c r="F146" s="434"/>
      <c r="G146" s="434"/>
      <c r="H146" s="435"/>
      <c r="I146" s="387"/>
      <c r="J146" s="396"/>
      <c r="K146" s="396"/>
      <c r="L146" s="396"/>
      <c r="M146" s="396"/>
      <c r="N146" s="396"/>
      <c r="O146" s="396"/>
      <c r="P146" s="396"/>
      <c r="Q146" s="396"/>
      <c r="R146" s="396"/>
      <c r="S146" s="396"/>
      <c r="T146" s="396"/>
      <c r="U146" s="396"/>
      <c r="V146" s="396"/>
      <c r="W146" s="396"/>
      <c r="X146" s="396"/>
      <c r="Y146" s="396"/>
      <c r="Z146" s="396"/>
      <c r="AA146" s="396"/>
      <c r="AB146" s="396"/>
      <c r="AC146" s="396"/>
      <c r="AD146" s="396"/>
      <c r="AE146" s="396"/>
      <c r="AF146" s="396"/>
      <c r="AG146" s="396"/>
      <c r="AH146" s="396"/>
      <c r="AI146" s="396"/>
      <c r="AJ146" s="396"/>
      <c r="AK146" s="396"/>
      <c r="AL146" s="396"/>
      <c r="AM146" s="396"/>
      <c r="AN146" s="396"/>
      <c r="AO146" s="396"/>
      <c r="AP146" s="396"/>
      <c r="AQ146" s="396"/>
      <c r="AR146" s="396"/>
      <c r="AS146" s="396"/>
      <c r="AT146" s="396"/>
      <c r="AU146" s="396"/>
      <c r="AV146" s="396"/>
      <c r="AW146" s="396"/>
      <c r="AX146" s="396"/>
      <c r="AY146" s="396"/>
      <c r="AZ146" s="396"/>
      <c r="BA146" s="396"/>
      <c r="BB146" s="396"/>
      <c r="BC146" s="396"/>
      <c r="BD146" s="396"/>
      <c r="BE146" s="396"/>
      <c r="BF146" s="396"/>
      <c r="BG146" s="396"/>
      <c r="BH146" s="396"/>
      <c r="BI146" s="396"/>
      <c r="BJ146" s="396"/>
      <c r="BK146" s="396"/>
      <c r="BL146" s="396"/>
      <c r="BM146" s="396"/>
      <c r="BN146" s="396"/>
      <c r="BO146" s="396"/>
      <c r="BP146" s="396"/>
      <c r="BQ146" s="396"/>
      <c r="BR146" s="396"/>
      <c r="BS146" s="396"/>
      <c r="BT146" s="396"/>
      <c r="BU146" s="396"/>
      <c r="BV146" s="396"/>
      <c r="BW146" s="396"/>
      <c r="BX146" s="396"/>
      <c r="BY146" s="396"/>
      <c r="BZ146" s="396"/>
    </row>
    <row r="147" spans="1:78" s="253" customFormat="1" ht="33" hidden="1">
      <c r="B147" s="437" t="s">
        <v>115</v>
      </c>
      <c r="C147" s="438"/>
      <c r="D147" s="439" t="s">
        <v>116</v>
      </c>
      <c r="E147" s="440" t="s">
        <v>117</v>
      </c>
      <c r="F147" s="441" t="s">
        <v>118</v>
      </c>
      <c r="G147" s="442" t="s">
        <v>119</v>
      </c>
      <c r="H147" s="740" t="s">
        <v>120</v>
      </c>
      <c r="I147" s="739"/>
      <c r="J147" s="396"/>
      <c r="K147" s="396"/>
      <c r="L147" s="396"/>
      <c r="M147" s="396"/>
      <c r="N147" s="396"/>
      <c r="O147" s="396"/>
      <c r="P147" s="396"/>
      <c r="Q147" s="396"/>
      <c r="R147" s="396"/>
      <c r="S147" s="396"/>
      <c r="T147" s="396"/>
      <c r="U147" s="396"/>
      <c r="V147" s="396"/>
      <c r="W147" s="396"/>
      <c r="X147" s="396"/>
      <c r="Y147" s="396"/>
      <c r="Z147" s="396"/>
      <c r="AA147" s="396"/>
      <c r="AB147" s="396"/>
      <c r="AC147" s="396"/>
      <c r="AD147" s="396"/>
      <c r="AE147" s="396"/>
      <c r="AF147" s="396"/>
      <c r="AG147" s="396"/>
      <c r="AH147" s="396"/>
      <c r="AI147" s="396"/>
      <c r="AJ147" s="396"/>
      <c r="AK147" s="396"/>
      <c r="AL147" s="396"/>
      <c r="AM147" s="396"/>
      <c r="AN147" s="396"/>
      <c r="AO147" s="396"/>
      <c r="AP147" s="396"/>
      <c r="AQ147" s="396"/>
      <c r="AR147" s="396"/>
      <c r="AS147" s="396"/>
      <c r="AT147" s="396"/>
      <c r="AU147" s="396"/>
      <c r="AV147" s="396"/>
      <c r="AW147" s="396"/>
      <c r="AX147" s="396"/>
      <c r="AY147" s="396"/>
      <c r="AZ147" s="396"/>
      <c r="BA147" s="396"/>
      <c r="BB147" s="396"/>
      <c r="BC147" s="396"/>
      <c r="BD147" s="396"/>
      <c r="BE147" s="396"/>
      <c r="BF147" s="396"/>
      <c r="BG147" s="396"/>
      <c r="BH147" s="396"/>
      <c r="BI147" s="396"/>
      <c r="BJ147" s="396"/>
      <c r="BK147" s="396"/>
      <c r="BL147" s="396"/>
      <c r="BM147" s="396"/>
      <c r="BN147" s="396"/>
      <c r="BO147" s="396"/>
      <c r="BP147" s="396"/>
      <c r="BQ147" s="396"/>
      <c r="BR147" s="396"/>
      <c r="BS147" s="396"/>
      <c r="BT147" s="396"/>
      <c r="BU147" s="396"/>
      <c r="BV147" s="396"/>
      <c r="BW147" s="396"/>
      <c r="BX147" s="396"/>
      <c r="BY147" s="396"/>
      <c r="BZ147" s="396"/>
    </row>
    <row r="148" spans="1:78" s="253" customFormat="1" ht="33" hidden="1">
      <c r="C148" s="443" t="s">
        <v>2101</v>
      </c>
      <c r="D148" s="444">
        <f>IF(E144=0,0,' קבועים'!$B$107)</f>
        <v>0</v>
      </c>
      <c r="E148" s="445" t="str">
        <f>IF($E$29&lt;&gt;0,$E$29,0)</f>
        <v>תא זה יעודכן אוטומטית עם מילוי סעיף 2.2</v>
      </c>
      <c r="F148" s="446">
        <f>IFERROR(IF(E148=0,0,-1*(1-D148/E148)),0)</f>
        <v>0</v>
      </c>
      <c r="G148" s="447"/>
      <c r="H148" s="740"/>
      <c r="I148" s="739"/>
      <c r="J148" s="396"/>
      <c r="K148" s="396"/>
      <c r="L148" s="396"/>
      <c r="M148" s="396"/>
      <c r="N148" s="396"/>
      <c r="O148" s="396"/>
      <c r="P148" s="396"/>
      <c r="Q148" s="396"/>
      <c r="R148" s="396"/>
      <c r="S148" s="396"/>
      <c r="T148" s="396"/>
      <c r="U148" s="396"/>
      <c r="V148" s="396"/>
      <c r="W148" s="396"/>
      <c r="X148" s="396"/>
      <c r="Y148" s="396"/>
      <c r="Z148" s="396"/>
      <c r="AA148" s="396"/>
      <c r="AB148" s="396"/>
      <c r="AC148" s="396"/>
      <c r="AD148" s="396"/>
      <c r="AE148" s="396"/>
      <c r="AF148" s="396"/>
      <c r="AG148" s="396"/>
      <c r="AH148" s="396"/>
      <c r="AI148" s="396"/>
      <c r="AJ148" s="396"/>
      <c r="AK148" s="396"/>
      <c r="AL148" s="396"/>
      <c r="AM148" s="396"/>
      <c r="AN148" s="396"/>
      <c r="AO148" s="396"/>
      <c r="AP148" s="396"/>
      <c r="AQ148" s="396"/>
      <c r="AR148" s="396"/>
      <c r="AS148" s="396"/>
      <c r="AT148" s="396"/>
      <c r="AU148" s="396"/>
      <c r="AV148" s="396"/>
      <c r="AW148" s="396"/>
      <c r="AX148" s="396"/>
      <c r="AY148" s="396"/>
      <c r="AZ148" s="396"/>
      <c r="BA148" s="396"/>
      <c r="BB148" s="396"/>
      <c r="BC148" s="396"/>
      <c r="BD148" s="396"/>
      <c r="BE148" s="396"/>
      <c r="BF148" s="396"/>
      <c r="BG148" s="396"/>
      <c r="BH148" s="396"/>
      <c r="BI148" s="396"/>
      <c r="BJ148" s="396"/>
      <c r="BK148" s="396"/>
      <c r="BL148" s="396"/>
      <c r="BM148" s="396"/>
      <c r="BN148" s="396"/>
      <c r="BO148" s="396"/>
      <c r="BP148" s="396"/>
      <c r="BQ148" s="396"/>
      <c r="BR148" s="396"/>
      <c r="BS148" s="396"/>
      <c r="BT148" s="396"/>
      <c r="BU148" s="396"/>
      <c r="BV148" s="396"/>
      <c r="BW148" s="396"/>
      <c r="BX148" s="396"/>
      <c r="BY148" s="396"/>
      <c r="BZ148" s="396"/>
    </row>
    <row r="149" spans="1:78" s="253" customFormat="1" ht="33" hidden="1">
      <c r="C149" s="443" t="s">
        <v>121</v>
      </c>
      <c r="D149" s="448">
        <f>E144*' קבועים'!$C$57</f>
        <v>0</v>
      </c>
      <c r="E149" s="445" t="str">
        <f>IF($E$52&lt;&gt;0,$E$52,0)</f>
        <v>תא זה יעודכן אוטומטית עם מילוי סעיף 2.2</v>
      </c>
      <c r="F149" s="446">
        <f t="shared" ref="F149:F150" si="2">IFERROR(IF(E149=0,0,-1*(1-D149/E149)),0)</f>
        <v>0</v>
      </c>
      <c r="G149" s="447"/>
      <c r="H149" s="740"/>
      <c r="I149" s="739"/>
      <c r="J149" s="396"/>
      <c r="K149" s="396"/>
      <c r="L149" s="396"/>
      <c r="M149" s="396"/>
      <c r="N149" s="396"/>
      <c r="O149" s="396"/>
      <c r="P149" s="396"/>
      <c r="Q149" s="396"/>
      <c r="R149" s="396"/>
      <c r="S149" s="396"/>
      <c r="T149" s="396"/>
      <c r="U149" s="396"/>
      <c r="V149" s="396"/>
      <c r="W149" s="396"/>
      <c r="X149" s="396"/>
      <c r="Y149" s="396"/>
      <c r="Z149" s="396"/>
      <c r="AA149" s="396"/>
      <c r="AB149" s="396"/>
      <c r="AC149" s="396"/>
      <c r="AD149" s="396"/>
      <c r="AE149" s="396"/>
      <c r="AF149" s="396"/>
      <c r="AG149" s="396"/>
      <c r="AH149" s="396"/>
      <c r="AI149" s="396"/>
      <c r="AJ149" s="396"/>
      <c r="AK149" s="396"/>
      <c r="AL149" s="396"/>
      <c r="AM149" s="396"/>
      <c r="AN149" s="396"/>
      <c r="AO149" s="396"/>
      <c r="AP149" s="396"/>
      <c r="AQ149" s="396"/>
      <c r="AR149" s="396"/>
      <c r="AS149" s="396"/>
      <c r="AT149" s="396"/>
      <c r="AU149" s="396"/>
      <c r="AV149" s="396"/>
      <c r="AW149" s="396"/>
      <c r="AX149" s="396"/>
      <c r="AY149" s="396"/>
      <c r="AZ149" s="396"/>
      <c r="BA149" s="396"/>
      <c r="BB149" s="396"/>
      <c r="BC149" s="396"/>
      <c r="BD149" s="396"/>
      <c r="BE149" s="396"/>
      <c r="BF149" s="396"/>
      <c r="BG149" s="396"/>
      <c r="BH149" s="396"/>
      <c r="BI149" s="396"/>
      <c r="BJ149" s="396"/>
      <c r="BK149" s="396"/>
      <c r="BL149" s="396"/>
      <c r="BM149" s="396"/>
      <c r="BN149" s="396"/>
      <c r="BO149" s="396"/>
      <c r="BP149" s="396"/>
      <c r="BQ149" s="396"/>
      <c r="BR149" s="396"/>
      <c r="BS149" s="396"/>
      <c r="BT149" s="396"/>
      <c r="BU149" s="396"/>
      <c r="BV149" s="396"/>
      <c r="BW149" s="396"/>
      <c r="BX149" s="396"/>
      <c r="BY149" s="396"/>
      <c r="BZ149" s="396"/>
    </row>
    <row r="150" spans="1:78" s="253" customFormat="1" ht="33.75" hidden="1" thickBot="1">
      <c r="C150" s="449" t="s">
        <v>122</v>
      </c>
      <c r="D150" s="450">
        <f>D148-D149</f>
        <v>0</v>
      </c>
      <c r="E150" s="451" t="str">
        <f>IF($E$83&lt;&gt;0,$E$83,0)</f>
        <v>תא זה יעודכן אוטומטית עם מילוי סעיפים: 2.1 ו- 2.2</v>
      </c>
      <c r="F150" s="452">
        <f t="shared" si="2"/>
        <v>0</v>
      </c>
      <c r="G150" s="453"/>
      <c r="H150" s="740"/>
      <c r="I150" s="739"/>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396"/>
      <c r="AU150" s="396"/>
      <c r="AV150" s="396"/>
      <c r="AW150" s="396"/>
      <c r="AX150" s="396"/>
      <c r="AY150" s="396"/>
      <c r="AZ150" s="396"/>
      <c r="BA150" s="396"/>
      <c r="BB150" s="396"/>
      <c r="BC150" s="396"/>
      <c r="BD150" s="396"/>
      <c r="BE150" s="396"/>
      <c r="BF150" s="396"/>
      <c r="BG150" s="396"/>
      <c r="BH150" s="396"/>
      <c r="BI150" s="396"/>
      <c r="BJ150" s="396"/>
      <c r="BK150" s="396"/>
      <c r="BL150" s="396"/>
      <c r="BM150" s="396"/>
      <c r="BN150" s="396"/>
      <c r="BO150" s="396"/>
      <c r="BP150" s="396"/>
      <c r="BQ150" s="396"/>
      <c r="BR150" s="396"/>
      <c r="BS150" s="396"/>
      <c r="BT150" s="396"/>
      <c r="BU150" s="396"/>
      <c r="BV150" s="396"/>
      <c r="BW150" s="396"/>
      <c r="BX150" s="396"/>
      <c r="BY150" s="396"/>
      <c r="BZ150" s="396"/>
    </row>
    <row r="151" spans="1:78" s="253" customFormat="1" hidden="1">
      <c r="B151" s="400"/>
      <c r="C151" s="408"/>
      <c r="D151" s="454"/>
      <c r="E151" s="454"/>
      <c r="F151" s="455"/>
      <c r="G151" s="387"/>
      <c r="H151" s="387"/>
      <c r="I151" s="396"/>
      <c r="J151" s="396"/>
      <c r="K151" s="396"/>
      <c r="L151" s="396"/>
      <c r="M151" s="396"/>
      <c r="N151" s="396"/>
      <c r="O151" s="396"/>
      <c r="P151" s="396"/>
      <c r="Q151" s="396"/>
      <c r="R151" s="396"/>
      <c r="S151" s="396"/>
      <c r="T151" s="396"/>
      <c r="U151" s="396"/>
      <c r="V151" s="396"/>
      <c r="W151" s="396"/>
      <c r="X151" s="396"/>
      <c r="Y151" s="396"/>
      <c r="Z151" s="396"/>
      <c r="AA151" s="396"/>
      <c r="AB151" s="396"/>
      <c r="AC151" s="396"/>
      <c r="AD151" s="396"/>
      <c r="AE151" s="396"/>
      <c r="AF151" s="396"/>
      <c r="AG151" s="396"/>
      <c r="AH151" s="396"/>
      <c r="AI151" s="396"/>
      <c r="AJ151" s="396"/>
      <c r="AK151" s="396"/>
      <c r="AL151" s="396"/>
      <c r="AM151" s="396"/>
      <c r="AN151" s="396"/>
      <c r="AO151" s="396"/>
      <c r="AP151" s="396"/>
      <c r="AQ151" s="396"/>
      <c r="AR151" s="396"/>
      <c r="AS151" s="396"/>
      <c r="AT151" s="396"/>
      <c r="AU151" s="396"/>
      <c r="AV151" s="396"/>
      <c r="AW151" s="396"/>
      <c r="AX151" s="396"/>
      <c r="AY151" s="396"/>
      <c r="AZ151" s="396"/>
      <c r="BA151" s="396"/>
      <c r="BB151" s="396"/>
      <c r="BC151" s="396"/>
      <c r="BD151" s="396"/>
      <c r="BE151" s="396"/>
      <c r="BF151" s="396"/>
      <c r="BG151" s="396"/>
      <c r="BH151" s="396"/>
      <c r="BI151" s="396"/>
      <c r="BJ151" s="396"/>
      <c r="BK151" s="396"/>
      <c r="BL151" s="396"/>
      <c r="BM151" s="396"/>
      <c r="BN151" s="396"/>
      <c r="BO151" s="396"/>
      <c r="BP151" s="396"/>
      <c r="BQ151" s="396"/>
      <c r="BR151" s="396"/>
      <c r="BS151" s="396"/>
      <c r="BT151" s="396"/>
      <c r="BU151" s="396"/>
      <c r="BV151" s="396"/>
      <c r="BW151" s="396"/>
      <c r="BX151" s="396"/>
      <c r="BY151" s="396"/>
    </row>
    <row r="152" spans="1:78" s="253" customFormat="1" ht="33" hidden="1">
      <c r="B152" s="456" t="s">
        <v>127</v>
      </c>
      <c r="C152" s="457"/>
      <c r="D152" s="458" t="s">
        <v>116</v>
      </c>
      <c r="E152" s="459" t="s">
        <v>117</v>
      </c>
      <c r="F152" s="458" t="s">
        <v>118</v>
      </c>
      <c r="G152" s="460" t="s">
        <v>119</v>
      </c>
      <c r="H152" s="744" t="s">
        <v>120</v>
      </c>
      <c r="I152" s="396"/>
      <c r="J152" s="396"/>
      <c r="K152" s="396"/>
      <c r="L152" s="396"/>
      <c r="M152" s="396"/>
      <c r="N152" s="396"/>
      <c r="O152" s="396"/>
      <c r="P152" s="396"/>
      <c r="Q152" s="396"/>
      <c r="R152" s="396"/>
      <c r="S152" s="396"/>
      <c r="T152" s="396"/>
      <c r="U152" s="396"/>
      <c r="V152" s="396"/>
      <c r="W152" s="396"/>
      <c r="X152" s="396"/>
      <c r="Y152" s="396"/>
      <c r="Z152" s="396"/>
      <c r="AA152" s="396"/>
      <c r="AB152" s="396"/>
      <c r="AC152" s="396"/>
      <c r="AD152" s="396"/>
      <c r="AE152" s="396"/>
      <c r="AF152" s="396"/>
      <c r="AG152" s="396"/>
      <c r="AH152" s="396"/>
      <c r="AI152" s="396"/>
      <c r="AJ152" s="396"/>
      <c r="AK152" s="396"/>
      <c r="AL152" s="396"/>
      <c r="AM152" s="396"/>
      <c r="AN152" s="396"/>
      <c r="AO152" s="396"/>
      <c r="AP152" s="396"/>
      <c r="AQ152" s="396"/>
      <c r="AR152" s="396"/>
      <c r="AS152" s="396"/>
      <c r="AT152" s="396"/>
      <c r="AU152" s="396"/>
      <c r="AV152" s="396"/>
      <c r="AW152" s="396"/>
      <c r="AX152" s="396"/>
      <c r="AY152" s="396"/>
      <c r="AZ152" s="396"/>
      <c r="BA152" s="396"/>
      <c r="BB152" s="396"/>
      <c r="BC152" s="396"/>
      <c r="BD152" s="396"/>
      <c r="BE152" s="396"/>
      <c r="BF152" s="396"/>
      <c r="BG152" s="396"/>
      <c r="BH152" s="396"/>
      <c r="BI152" s="396"/>
      <c r="BJ152" s="396"/>
      <c r="BK152" s="396"/>
      <c r="BL152" s="396"/>
      <c r="BM152" s="396"/>
      <c r="BN152" s="396"/>
      <c r="BO152" s="396"/>
      <c r="BP152" s="396"/>
      <c r="BQ152" s="396"/>
      <c r="BR152" s="396"/>
      <c r="BS152" s="396"/>
      <c r="BT152" s="396"/>
      <c r="BU152" s="396"/>
      <c r="BV152" s="396"/>
      <c r="BW152" s="396"/>
      <c r="BX152" s="396"/>
    </row>
    <row r="153" spans="1:78" s="253" customFormat="1" ht="33" hidden="1">
      <c r="B153" s="400"/>
      <c r="C153" s="461" t="s">
        <v>2102</v>
      </c>
      <c r="D153" s="448">
        <f>IF(E144=0,0,' קבועים'!$E$107)</f>
        <v>0</v>
      </c>
      <c r="E153" s="445" t="str">
        <f>IF($C$29&lt;&gt;0,$C$29,0)</f>
        <v>תא זה יעודכן אוטומטית עם מילוי סעיף 2.2</v>
      </c>
      <c r="F153" s="446">
        <f t="shared" ref="F153:F155" si="3">IFERROR(IF(E153=0,0,-1*(1-D153/E153)),0)</f>
        <v>0</v>
      </c>
      <c r="G153" s="447"/>
      <c r="H153" s="744"/>
      <c r="I153" s="396"/>
      <c r="J153" s="396"/>
      <c r="K153" s="396"/>
      <c r="L153" s="396"/>
      <c r="M153" s="396"/>
      <c r="N153" s="396"/>
      <c r="O153" s="396"/>
      <c r="P153" s="396"/>
      <c r="Q153" s="396"/>
      <c r="R153" s="396"/>
      <c r="S153" s="396"/>
      <c r="T153" s="396"/>
      <c r="U153" s="396"/>
      <c r="V153" s="396"/>
      <c r="W153" s="396"/>
      <c r="X153" s="396"/>
      <c r="Y153" s="396"/>
      <c r="Z153" s="396"/>
      <c r="AA153" s="396"/>
      <c r="AB153" s="396"/>
      <c r="AC153" s="396"/>
      <c r="AD153" s="396"/>
      <c r="AE153" s="396"/>
      <c r="AF153" s="396"/>
      <c r="AG153" s="396"/>
      <c r="AH153" s="396"/>
      <c r="AI153" s="396"/>
      <c r="AJ153" s="396"/>
      <c r="AK153" s="396"/>
      <c r="AL153" s="396"/>
      <c r="AM153" s="396"/>
      <c r="AN153" s="396"/>
      <c r="AO153" s="396"/>
      <c r="AP153" s="396"/>
      <c r="AQ153" s="396"/>
      <c r="AR153" s="396"/>
      <c r="AS153" s="396"/>
      <c r="AT153" s="396"/>
      <c r="AU153" s="396"/>
      <c r="AV153" s="396"/>
      <c r="AW153" s="396"/>
      <c r="AX153" s="396"/>
      <c r="AY153" s="396"/>
      <c r="AZ153" s="396"/>
      <c r="BA153" s="396"/>
      <c r="BB153" s="396"/>
      <c r="BC153" s="396"/>
      <c r="BD153" s="396"/>
      <c r="BE153" s="396"/>
      <c r="BF153" s="396"/>
      <c r="BG153" s="396"/>
      <c r="BH153" s="396"/>
      <c r="BI153" s="396"/>
      <c r="BJ153" s="396"/>
      <c r="BK153" s="396"/>
      <c r="BL153" s="396"/>
      <c r="BM153" s="396"/>
      <c r="BN153" s="396"/>
      <c r="BO153" s="396"/>
      <c r="BP153" s="396"/>
      <c r="BQ153" s="396"/>
      <c r="BR153" s="396"/>
      <c r="BS153" s="396"/>
      <c r="BT153" s="396"/>
      <c r="BU153" s="396"/>
      <c r="BV153" s="396"/>
      <c r="BW153" s="396"/>
      <c r="BX153" s="396"/>
    </row>
    <row r="154" spans="1:78" s="253" customFormat="1" ht="33" hidden="1">
      <c r="B154" s="400"/>
      <c r="C154" s="461" t="s">
        <v>183</v>
      </c>
      <c r="D154" s="448">
        <f>E144</f>
        <v>0</v>
      </c>
      <c r="E154" s="445" t="str">
        <f>IF($C$52&lt;&gt;0,$C$52,0)</f>
        <v>תא זה יעודכן אוטומטית עם מילוי סעיף 2.2</v>
      </c>
      <c r="F154" s="446">
        <f t="shared" si="3"/>
        <v>0</v>
      </c>
      <c r="G154" s="447"/>
      <c r="H154" s="744"/>
      <c r="I154" s="387"/>
      <c r="J154" s="387"/>
      <c r="K154" s="387"/>
      <c r="L154" s="387"/>
      <c r="M154" s="387"/>
      <c r="N154" s="396"/>
      <c r="O154" s="396"/>
      <c r="P154" s="396"/>
      <c r="Q154" s="396"/>
      <c r="R154" s="396"/>
      <c r="S154" s="396"/>
      <c r="T154" s="396"/>
      <c r="U154" s="396"/>
      <c r="V154" s="396"/>
      <c r="W154" s="396"/>
      <c r="X154" s="396"/>
      <c r="Y154" s="396"/>
      <c r="Z154" s="396"/>
      <c r="AA154" s="396"/>
      <c r="AB154" s="396"/>
      <c r="AC154" s="396"/>
      <c r="AD154" s="396"/>
      <c r="AE154" s="396"/>
      <c r="AF154" s="396"/>
      <c r="AG154" s="396"/>
      <c r="AH154" s="396"/>
      <c r="AI154" s="396"/>
      <c r="AJ154" s="396"/>
      <c r="AK154" s="396"/>
      <c r="AL154" s="396"/>
      <c r="AM154" s="396"/>
      <c r="AN154" s="396"/>
      <c r="AO154" s="396"/>
      <c r="AP154" s="396"/>
      <c r="AQ154" s="396"/>
      <c r="AR154" s="396"/>
      <c r="AS154" s="396"/>
      <c r="AT154" s="396"/>
      <c r="AU154" s="396"/>
      <c r="AV154" s="396"/>
      <c r="AW154" s="396"/>
      <c r="AX154" s="396"/>
      <c r="AY154" s="396"/>
      <c r="AZ154" s="396"/>
      <c r="BA154" s="396"/>
      <c r="BB154" s="396"/>
      <c r="BC154" s="396"/>
      <c r="BD154" s="396"/>
      <c r="BE154" s="396"/>
      <c r="BF154" s="396"/>
      <c r="BG154" s="396"/>
      <c r="BH154" s="396"/>
      <c r="BI154" s="396"/>
      <c r="BJ154" s="396"/>
      <c r="BK154" s="396"/>
      <c r="BL154" s="396"/>
      <c r="BM154" s="396"/>
      <c r="BN154" s="396"/>
      <c r="BO154" s="396"/>
      <c r="BP154" s="396"/>
      <c r="BQ154" s="396"/>
      <c r="BR154" s="396"/>
      <c r="BS154" s="396"/>
      <c r="BT154" s="396"/>
      <c r="BU154" s="396"/>
      <c r="BV154" s="396"/>
      <c r="BW154" s="396"/>
      <c r="BX154" s="396"/>
    </row>
    <row r="155" spans="1:78" s="253" customFormat="1" ht="33.75" hidden="1" thickBot="1">
      <c r="B155" s="400"/>
      <c r="C155" s="462" t="s">
        <v>184</v>
      </c>
      <c r="D155" s="450">
        <f>D153-D154</f>
        <v>0</v>
      </c>
      <c r="E155" s="451" t="str">
        <f>IF($C$83&lt;&gt;0,$C$83,0)</f>
        <v>תא זה יעודכן אוטומטית עם מילוי סעיפים: 2.1 ו- 2.2</v>
      </c>
      <c r="F155" s="452">
        <f t="shared" si="3"/>
        <v>0</v>
      </c>
      <c r="G155" s="453"/>
      <c r="H155" s="744"/>
      <c r="I155" s="396"/>
      <c r="J155" s="396"/>
      <c r="K155" s="396"/>
      <c r="L155" s="396"/>
      <c r="M155" s="396"/>
      <c r="N155" s="396"/>
      <c r="O155" s="396"/>
      <c r="P155" s="396"/>
      <c r="Q155" s="396"/>
      <c r="R155" s="396"/>
      <c r="S155" s="396"/>
      <c r="T155" s="396"/>
      <c r="U155" s="396"/>
      <c r="V155" s="396"/>
      <c r="W155" s="396"/>
      <c r="X155" s="396"/>
      <c r="Y155" s="396"/>
      <c r="Z155" s="396"/>
      <c r="AA155" s="396"/>
      <c r="AB155" s="396"/>
      <c r="AC155" s="396"/>
      <c r="AD155" s="396"/>
      <c r="AE155" s="396"/>
      <c r="AF155" s="396"/>
      <c r="AG155" s="396"/>
      <c r="AH155" s="396"/>
      <c r="AI155" s="396"/>
      <c r="AJ155" s="396"/>
      <c r="AK155" s="396"/>
      <c r="AL155" s="396"/>
      <c r="AM155" s="396"/>
      <c r="AN155" s="396"/>
      <c r="AO155" s="396"/>
      <c r="AP155" s="396"/>
      <c r="AQ155" s="396"/>
      <c r="AR155" s="396"/>
      <c r="AS155" s="396"/>
      <c r="AT155" s="396"/>
      <c r="AU155" s="396"/>
      <c r="AV155" s="396"/>
      <c r="AW155" s="396"/>
      <c r="AX155" s="396"/>
      <c r="AY155" s="396"/>
      <c r="AZ155" s="396"/>
      <c r="BA155" s="396"/>
      <c r="BB155" s="396"/>
      <c r="BC155" s="396"/>
      <c r="BD155" s="396"/>
      <c r="BE155" s="396"/>
      <c r="BF155" s="396"/>
      <c r="BG155" s="396"/>
      <c r="BH155" s="396"/>
      <c r="BI155" s="396"/>
      <c r="BJ155" s="396"/>
      <c r="BK155" s="396"/>
      <c r="BL155" s="396"/>
      <c r="BM155" s="396"/>
      <c r="BN155" s="396"/>
      <c r="BO155" s="396"/>
      <c r="BP155" s="396"/>
      <c r="BQ155" s="396"/>
      <c r="BR155" s="396"/>
      <c r="BS155" s="396"/>
      <c r="BT155" s="396"/>
      <c r="BU155" s="396"/>
      <c r="BV155" s="396"/>
      <c r="BW155" s="396"/>
      <c r="BX155" s="396"/>
    </row>
    <row r="156" spans="1:78" s="253" customFormat="1" hidden="1">
      <c r="B156" s="400"/>
      <c r="C156" s="408"/>
      <c r="D156" s="454"/>
      <c r="E156" s="391"/>
      <c r="F156" s="387"/>
      <c r="G156" s="387"/>
      <c r="H156" s="387"/>
      <c r="I156" s="396"/>
      <c r="J156" s="396"/>
      <c r="K156" s="396"/>
      <c r="L156" s="396"/>
      <c r="M156" s="396"/>
      <c r="N156" s="396"/>
      <c r="O156" s="396"/>
      <c r="P156" s="396"/>
      <c r="Q156" s="396"/>
      <c r="R156" s="396"/>
      <c r="S156" s="396"/>
      <c r="T156" s="396"/>
      <c r="U156" s="396"/>
      <c r="V156" s="396"/>
      <c r="W156" s="396"/>
      <c r="X156" s="396"/>
      <c r="Y156" s="396"/>
      <c r="Z156" s="396"/>
      <c r="AA156" s="396"/>
      <c r="AB156" s="396"/>
      <c r="AC156" s="396"/>
      <c r="AD156" s="396"/>
      <c r="AE156" s="396"/>
      <c r="AF156" s="396"/>
      <c r="AG156" s="396"/>
      <c r="AH156" s="396"/>
      <c r="AI156" s="396"/>
      <c r="AJ156" s="396"/>
      <c r="AK156" s="396"/>
      <c r="AL156" s="396"/>
      <c r="AM156" s="396"/>
      <c r="AN156" s="396"/>
      <c r="AO156" s="396"/>
      <c r="AP156" s="396"/>
      <c r="AQ156" s="396"/>
      <c r="AR156" s="396"/>
      <c r="AS156" s="396"/>
      <c r="AT156" s="396"/>
      <c r="AU156" s="396"/>
      <c r="AV156" s="396"/>
      <c r="AW156" s="396"/>
      <c r="AX156" s="396"/>
      <c r="AY156" s="396"/>
      <c r="AZ156" s="396"/>
      <c r="BA156" s="396"/>
      <c r="BB156" s="396"/>
      <c r="BC156" s="396"/>
      <c r="BD156" s="396"/>
      <c r="BE156" s="396"/>
      <c r="BF156" s="396"/>
      <c r="BG156" s="396"/>
      <c r="BH156" s="396"/>
      <c r="BI156" s="396"/>
      <c r="BJ156" s="396"/>
      <c r="BK156" s="396"/>
      <c r="BL156" s="396"/>
      <c r="BM156" s="396"/>
      <c r="BN156" s="396"/>
      <c r="BO156" s="396"/>
      <c r="BP156" s="396"/>
      <c r="BQ156" s="396"/>
      <c r="BR156" s="396"/>
      <c r="BS156" s="396"/>
      <c r="BT156" s="396"/>
      <c r="BU156" s="396"/>
      <c r="BV156" s="396"/>
      <c r="BW156" s="396"/>
      <c r="BX156" s="396"/>
      <c r="BY156" s="396"/>
    </row>
    <row r="157" spans="1:78" s="246" customFormat="1" ht="33" hidden="1">
      <c r="B157" s="463" t="s">
        <v>123</v>
      </c>
      <c r="C157" s="464" t="s">
        <v>101</v>
      </c>
      <c r="D157" s="465" t="s">
        <v>102</v>
      </c>
      <c r="E157" s="466" t="s">
        <v>150</v>
      </c>
      <c r="F157" s="466" t="s">
        <v>186</v>
      </c>
      <c r="G157" s="467" t="s">
        <v>124</v>
      </c>
      <c r="H157" s="387"/>
      <c r="I157" s="396"/>
      <c r="J157" s="419"/>
      <c r="K157" s="419"/>
      <c r="L157" s="419"/>
      <c r="M157" s="419"/>
      <c r="N157" s="419"/>
      <c r="O157" s="396"/>
      <c r="P157" s="396"/>
      <c r="Q157" s="396"/>
      <c r="R157" s="396"/>
      <c r="S157" s="396"/>
      <c r="T157" s="396"/>
      <c r="U157" s="396"/>
      <c r="V157" s="396"/>
      <c r="W157" s="396"/>
      <c r="X157" s="396"/>
      <c r="Y157" s="396"/>
      <c r="Z157" s="396"/>
      <c r="AA157" s="396"/>
      <c r="AB157" s="396"/>
      <c r="AC157" s="396"/>
      <c r="AD157" s="396"/>
      <c r="AE157" s="396"/>
      <c r="AF157" s="396"/>
      <c r="AG157" s="396"/>
      <c r="AH157" s="396"/>
      <c r="AI157" s="396"/>
      <c r="AJ157" s="396"/>
      <c r="AK157" s="396"/>
      <c r="AL157" s="396"/>
      <c r="AM157" s="396"/>
      <c r="AN157" s="396"/>
      <c r="AO157" s="396"/>
      <c r="AP157" s="396"/>
      <c r="AQ157" s="396"/>
      <c r="AR157" s="396"/>
      <c r="AS157" s="396"/>
      <c r="AT157" s="396"/>
      <c r="AU157" s="396"/>
      <c r="AV157" s="396"/>
      <c r="AW157" s="396"/>
      <c r="AX157" s="396"/>
      <c r="AY157" s="396"/>
      <c r="AZ157" s="396"/>
      <c r="BA157" s="396"/>
      <c r="BB157" s="396"/>
      <c r="BC157" s="396"/>
      <c r="BD157" s="396"/>
      <c r="BE157" s="396"/>
      <c r="BF157" s="396"/>
      <c r="BG157" s="396"/>
      <c r="BH157" s="396"/>
      <c r="BI157" s="396"/>
      <c r="BJ157" s="396"/>
      <c r="BK157" s="396"/>
      <c r="BL157" s="396"/>
      <c r="BM157" s="396"/>
      <c r="BN157" s="396"/>
      <c r="BO157" s="396"/>
      <c r="BP157" s="396"/>
      <c r="BQ157" s="396"/>
      <c r="BR157" s="396"/>
      <c r="BS157" s="396"/>
      <c r="BT157" s="396"/>
      <c r="BU157" s="396"/>
      <c r="BV157" s="396"/>
      <c r="BW157" s="396"/>
      <c r="BX157" s="396"/>
      <c r="BY157" s="396"/>
    </row>
    <row r="158" spans="1:78" s="246" customFormat="1" ht="17.25" hidden="1" thickBot="1">
      <c r="C158" s="468" t="s">
        <v>39</v>
      </c>
      <c r="D158" s="469" t="s">
        <v>45</v>
      </c>
      <c r="E158" s="470">
        <f>E144</f>
        <v>0</v>
      </c>
      <c r="F158" s="470">
        <f>IF(E158=0,0,$C$29)</f>
        <v>0</v>
      </c>
      <c r="G158" s="471">
        <f>F158-E158</f>
        <v>0</v>
      </c>
      <c r="H158" s="387"/>
      <c r="I158" s="396"/>
      <c r="J158" s="419"/>
      <c r="K158" s="419"/>
      <c r="L158" s="419"/>
      <c r="M158" s="419"/>
      <c r="N158" s="419"/>
      <c r="O158" s="396"/>
      <c r="P158" s="396"/>
      <c r="Q158" s="396"/>
      <c r="R158" s="396"/>
      <c r="S158" s="396"/>
      <c r="T158" s="396"/>
      <c r="U158" s="396"/>
      <c r="V158" s="396"/>
      <c r="W158" s="396"/>
      <c r="X158" s="396"/>
      <c r="Y158" s="396"/>
      <c r="Z158" s="396"/>
      <c r="AA158" s="396"/>
      <c r="AB158" s="396"/>
      <c r="AC158" s="396"/>
      <c r="AD158" s="396"/>
      <c r="AE158" s="396"/>
      <c r="AF158" s="396"/>
      <c r="AG158" s="396"/>
      <c r="AH158" s="396"/>
      <c r="AI158" s="396"/>
      <c r="AJ158" s="396"/>
      <c r="AK158" s="396"/>
      <c r="AL158" s="396"/>
      <c r="AM158" s="396"/>
      <c r="AN158" s="396"/>
      <c r="AO158" s="396"/>
      <c r="AP158" s="396"/>
      <c r="AQ158" s="396"/>
      <c r="AR158" s="396"/>
      <c r="AS158" s="396"/>
      <c r="AT158" s="396"/>
      <c r="AU158" s="396"/>
      <c r="AV158" s="396"/>
      <c r="AW158" s="396"/>
      <c r="AX158" s="396"/>
      <c r="AY158" s="396"/>
      <c r="AZ158" s="396"/>
      <c r="BA158" s="396"/>
      <c r="BB158" s="396"/>
      <c r="BC158" s="396"/>
      <c r="BD158" s="396"/>
      <c r="BE158" s="396"/>
      <c r="BF158" s="396"/>
      <c r="BG158" s="396"/>
      <c r="BH158" s="396"/>
      <c r="BI158" s="396"/>
      <c r="BJ158" s="396"/>
      <c r="BK158" s="396"/>
      <c r="BL158" s="396"/>
      <c r="BM158" s="396"/>
      <c r="BN158" s="396"/>
      <c r="BO158" s="396"/>
      <c r="BP158" s="396"/>
      <c r="BQ158" s="396"/>
      <c r="BR158" s="396"/>
      <c r="BS158" s="396"/>
      <c r="BT158" s="396"/>
      <c r="BU158" s="396"/>
      <c r="BV158" s="396"/>
      <c r="BW158" s="396"/>
      <c r="BX158" s="396"/>
      <c r="BY158" s="396"/>
    </row>
    <row r="159" spans="1:78" s="246" customFormat="1" hidden="1">
      <c r="B159" s="400"/>
      <c r="C159" s="408"/>
      <c r="D159" s="454"/>
      <c r="E159" s="391"/>
      <c r="F159" s="387"/>
      <c r="G159" s="387"/>
      <c r="H159" s="387"/>
      <c r="I159" s="396"/>
      <c r="J159" s="419"/>
      <c r="K159" s="419"/>
      <c r="L159" s="419"/>
      <c r="M159" s="419"/>
      <c r="N159" s="419"/>
      <c r="O159" s="396"/>
      <c r="P159" s="396"/>
      <c r="Q159" s="396"/>
      <c r="R159" s="396"/>
      <c r="S159" s="396"/>
      <c r="T159" s="396"/>
      <c r="U159" s="396"/>
      <c r="V159" s="396"/>
      <c r="W159" s="396"/>
      <c r="X159" s="396"/>
      <c r="Y159" s="396"/>
      <c r="Z159" s="396"/>
      <c r="AA159" s="396"/>
      <c r="AB159" s="396"/>
      <c r="AC159" s="396"/>
      <c r="AD159" s="396"/>
      <c r="AE159" s="396"/>
      <c r="AF159" s="396"/>
      <c r="AG159" s="396"/>
      <c r="AH159" s="396"/>
      <c r="AI159" s="396"/>
      <c r="AJ159" s="396"/>
      <c r="AK159" s="396"/>
      <c r="AL159" s="396"/>
      <c r="AM159" s="396"/>
      <c r="AN159" s="396"/>
      <c r="AO159" s="396"/>
      <c r="AP159" s="396"/>
      <c r="AQ159" s="396"/>
      <c r="AR159" s="396"/>
      <c r="AS159" s="396"/>
      <c r="AT159" s="396"/>
      <c r="AU159" s="396"/>
      <c r="AV159" s="396"/>
      <c r="AW159" s="396"/>
      <c r="AX159" s="396"/>
      <c r="AY159" s="396"/>
      <c r="AZ159" s="396"/>
      <c r="BA159" s="396"/>
      <c r="BB159" s="396"/>
      <c r="BC159" s="396"/>
      <c r="BD159" s="396"/>
      <c r="BE159" s="396"/>
      <c r="BF159" s="396"/>
      <c r="BG159" s="396"/>
      <c r="BH159" s="396"/>
      <c r="BI159" s="396"/>
      <c r="BJ159" s="396"/>
      <c r="BK159" s="396"/>
      <c r="BL159" s="396"/>
      <c r="BM159" s="396"/>
      <c r="BN159" s="396"/>
      <c r="BO159" s="396"/>
      <c r="BP159" s="396"/>
      <c r="BQ159" s="396"/>
      <c r="BR159" s="396"/>
      <c r="BS159" s="396"/>
      <c r="BT159" s="396"/>
      <c r="BU159" s="396"/>
      <c r="BV159" s="396"/>
      <c r="BW159" s="396"/>
      <c r="BX159" s="396"/>
      <c r="BY159" s="396"/>
    </row>
    <row r="160" spans="1:78" s="415" customFormat="1" ht="33" hidden="1">
      <c r="A160" s="409">
        <v>3.8</v>
      </c>
      <c r="B160" s="472" t="s">
        <v>125</v>
      </c>
      <c r="C160" s="411"/>
      <c r="D160" s="412"/>
      <c r="E160" s="413"/>
      <c r="F160" s="411"/>
      <c r="G160" s="411"/>
      <c r="H160" s="411"/>
      <c r="I160" s="414"/>
      <c r="J160" s="414"/>
      <c r="K160" s="414"/>
      <c r="L160" s="414"/>
      <c r="M160" s="414"/>
      <c r="N160" s="414"/>
      <c r="O160" s="414"/>
      <c r="P160" s="414"/>
      <c r="Q160" s="414"/>
      <c r="R160" s="414"/>
      <c r="S160" s="414"/>
      <c r="T160" s="414"/>
      <c r="U160" s="414"/>
      <c r="V160" s="414"/>
      <c r="W160" s="414"/>
      <c r="X160" s="414"/>
      <c r="Y160" s="414"/>
      <c r="Z160" s="414"/>
      <c r="AA160" s="414"/>
      <c r="AB160" s="414"/>
      <c r="AC160" s="414"/>
      <c r="AD160" s="414"/>
      <c r="AE160" s="414"/>
      <c r="AF160" s="414"/>
      <c r="AG160" s="414"/>
      <c r="AH160" s="414"/>
      <c r="AI160" s="414"/>
      <c r="AJ160" s="414"/>
      <c r="AK160" s="414"/>
      <c r="AL160" s="414"/>
      <c r="AM160" s="414"/>
      <c r="AN160" s="414"/>
      <c r="AO160" s="414"/>
      <c r="AP160" s="414"/>
      <c r="AQ160" s="414"/>
      <c r="AR160" s="414"/>
      <c r="AS160" s="414"/>
      <c r="AT160" s="414"/>
      <c r="AU160" s="414"/>
      <c r="AV160" s="414"/>
      <c r="AW160" s="414"/>
      <c r="AX160" s="414"/>
      <c r="AY160" s="414"/>
      <c r="AZ160" s="414"/>
      <c r="BA160" s="414"/>
      <c r="BB160" s="414"/>
      <c r="BC160" s="414"/>
      <c r="BD160" s="414"/>
      <c r="BE160" s="414"/>
      <c r="BF160" s="414"/>
      <c r="BG160" s="414"/>
      <c r="BH160" s="414"/>
      <c r="BI160" s="414"/>
      <c r="BJ160" s="414"/>
      <c r="BK160" s="414"/>
      <c r="BL160" s="414"/>
      <c r="BM160" s="414"/>
      <c r="BN160" s="414"/>
      <c r="BO160" s="414"/>
      <c r="BP160" s="414"/>
      <c r="BQ160" s="414"/>
      <c r="BR160" s="414"/>
      <c r="BS160" s="414"/>
      <c r="BT160" s="414"/>
      <c r="BU160" s="414"/>
      <c r="BV160" s="414"/>
      <c r="BW160" s="414"/>
      <c r="BX160" s="414"/>
      <c r="BY160" s="414"/>
    </row>
    <row r="161" spans="1:78" s="246" customFormat="1" hidden="1">
      <c r="A161" s="385"/>
      <c r="B161" s="473"/>
      <c r="C161" s="385"/>
      <c r="D161" s="418"/>
      <c r="E161" s="387"/>
      <c r="F161" s="385"/>
      <c r="G161" s="385"/>
      <c r="H161" s="385"/>
      <c r="I161" s="419"/>
      <c r="J161" s="419"/>
      <c r="K161" s="419"/>
      <c r="L161" s="419"/>
      <c r="M161" s="419"/>
      <c r="N161" s="419"/>
      <c r="O161" s="419"/>
      <c r="P161" s="419"/>
      <c r="Q161" s="419"/>
      <c r="R161" s="419"/>
      <c r="S161" s="419"/>
      <c r="T161" s="419"/>
      <c r="U161" s="419"/>
      <c r="V161" s="419"/>
      <c r="W161" s="419"/>
      <c r="X161" s="419"/>
      <c r="Y161" s="419"/>
      <c r="Z161" s="419"/>
      <c r="AA161" s="419"/>
      <c r="AB161" s="419"/>
      <c r="AC161" s="419"/>
      <c r="AD161" s="419"/>
      <c r="AE161" s="419"/>
      <c r="AF161" s="419"/>
      <c r="AG161" s="419"/>
      <c r="AH161" s="419"/>
      <c r="AI161" s="419"/>
      <c r="AJ161" s="419"/>
      <c r="AK161" s="419"/>
      <c r="AL161" s="419"/>
      <c r="AM161" s="419"/>
      <c r="AN161" s="419"/>
      <c r="AO161" s="419"/>
      <c r="AP161" s="419"/>
      <c r="AQ161" s="419"/>
      <c r="AR161" s="419"/>
      <c r="AS161" s="419"/>
      <c r="AT161" s="419"/>
      <c r="AU161" s="419"/>
      <c r="AV161" s="419"/>
      <c r="AW161" s="419"/>
      <c r="AX161" s="419"/>
      <c r="AY161" s="419"/>
      <c r="AZ161" s="419"/>
      <c r="BA161" s="419"/>
      <c r="BB161" s="419"/>
      <c r="BC161" s="419"/>
      <c r="BD161" s="419"/>
      <c r="BE161" s="419"/>
      <c r="BF161" s="419"/>
      <c r="BG161" s="419"/>
      <c r="BH161" s="419"/>
      <c r="BI161" s="419"/>
      <c r="BJ161" s="419"/>
      <c r="BK161" s="419"/>
      <c r="BL161" s="419"/>
      <c r="BM161" s="419"/>
      <c r="BN161" s="419"/>
      <c r="BO161" s="419"/>
      <c r="BP161" s="419"/>
      <c r="BQ161" s="419"/>
      <c r="BR161" s="419"/>
      <c r="BS161" s="419"/>
      <c r="BT161" s="419"/>
      <c r="BU161" s="419"/>
      <c r="BV161" s="419"/>
      <c r="BW161" s="419"/>
      <c r="BX161" s="419"/>
      <c r="BY161" s="419"/>
    </row>
    <row r="162" spans="1:78" s="246" customFormat="1" ht="33" hidden="1">
      <c r="A162" s="385"/>
      <c r="B162" s="361" t="s">
        <v>148</v>
      </c>
      <c r="C162" s="382" t="s">
        <v>20</v>
      </c>
      <c r="D162" s="418"/>
      <c r="E162" s="387"/>
      <c r="F162" s="385"/>
      <c r="G162" s="385"/>
      <c r="H162" s="385"/>
      <c r="I162" s="419"/>
      <c r="J162" s="419"/>
      <c r="K162" s="419"/>
      <c r="L162" s="419"/>
      <c r="M162" s="419"/>
      <c r="N162" s="419"/>
      <c r="O162" s="419"/>
      <c r="P162" s="419"/>
      <c r="Q162" s="419"/>
      <c r="R162" s="419"/>
      <c r="S162" s="419"/>
      <c r="T162" s="419"/>
      <c r="U162" s="419"/>
      <c r="V162" s="419"/>
      <c r="W162" s="419"/>
      <c r="X162" s="419"/>
      <c r="Y162" s="419"/>
      <c r="Z162" s="419"/>
      <c r="AA162" s="419"/>
      <c r="AB162" s="419"/>
      <c r="AC162" s="419"/>
      <c r="AD162" s="419"/>
      <c r="AE162" s="419"/>
      <c r="AF162" s="419"/>
      <c r="AG162" s="419"/>
      <c r="AH162" s="419"/>
      <c r="AI162" s="419"/>
      <c r="AJ162" s="419"/>
      <c r="AK162" s="419"/>
      <c r="AL162" s="419"/>
      <c r="AM162" s="419"/>
      <c r="AN162" s="419"/>
      <c r="AO162" s="419"/>
      <c r="AP162" s="419"/>
      <c r="AQ162" s="419"/>
      <c r="AR162" s="419"/>
      <c r="AS162" s="419"/>
      <c r="AT162" s="419"/>
      <c r="AU162" s="419"/>
      <c r="AV162" s="419"/>
      <c r="AW162" s="419"/>
      <c r="AX162" s="419"/>
      <c r="AY162" s="419"/>
      <c r="AZ162" s="419"/>
      <c r="BA162" s="419"/>
      <c r="BB162" s="419"/>
      <c r="BC162" s="419"/>
      <c r="BD162" s="419"/>
      <c r="BE162" s="419"/>
      <c r="BF162" s="419"/>
      <c r="BG162" s="419"/>
      <c r="BH162" s="419"/>
      <c r="BI162" s="419"/>
      <c r="BJ162" s="419"/>
      <c r="BK162" s="419"/>
      <c r="BL162" s="419"/>
      <c r="BM162" s="419"/>
      <c r="BN162" s="419"/>
      <c r="BO162" s="419"/>
      <c r="BP162" s="419"/>
      <c r="BQ162" s="419"/>
      <c r="BR162" s="419"/>
      <c r="BS162" s="419"/>
      <c r="BT162" s="419"/>
      <c r="BU162" s="419"/>
      <c r="BV162" s="419"/>
      <c r="BW162" s="419"/>
      <c r="BX162" s="419"/>
      <c r="BY162" s="419"/>
    </row>
    <row r="163" spans="1:78" s="246" customFormat="1" hidden="1">
      <c r="A163" s="385"/>
      <c r="B163" s="361"/>
      <c r="C163" s="418"/>
      <c r="D163" s="418"/>
      <c r="E163" s="387"/>
      <c r="F163" s="385"/>
      <c r="G163" s="385"/>
      <c r="H163" s="385"/>
      <c r="I163" s="419"/>
      <c r="J163" s="419"/>
      <c r="K163" s="419"/>
      <c r="L163" s="419"/>
      <c r="M163" s="419"/>
      <c r="N163" s="419"/>
      <c r="O163" s="419"/>
      <c r="P163" s="419"/>
      <c r="Q163" s="419"/>
      <c r="R163" s="419"/>
      <c r="S163" s="419"/>
      <c r="T163" s="419"/>
      <c r="U163" s="419"/>
      <c r="V163" s="419"/>
      <c r="W163" s="419"/>
      <c r="X163" s="419"/>
      <c r="Y163" s="419"/>
      <c r="Z163" s="419"/>
      <c r="AA163" s="419"/>
      <c r="AB163" s="419"/>
      <c r="AC163" s="419"/>
      <c r="AD163" s="419"/>
      <c r="AE163" s="419"/>
      <c r="AF163" s="419"/>
      <c r="AG163" s="419"/>
      <c r="AH163" s="419"/>
      <c r="AI163" s="419"/>
      <c r="AJ163" s="419"/>
      <c r="AK163" s="419"/>
      <c r="AL163" s="419"/>
      <c r="AM163" s="419"/>
      <c r="AN163" s="419"/>
      <c r="AO163" s="419"/>
      <c r="AP163" s="419"/>
      <c r="AQ163" s="419"/>
      <c r="AR163" s="419"/>
      <c r="AS163" s="419"/>
      <c r="AT163" s="419"/>
      <c r="AU163" s="419"/>
      <c r="AV163" s="419"/>
      <c r="AW163" s="419"/>
      <c r="AX163" s="419"/>
      <c r="AY163" s="419"/>
      <c r="AZ163" s="419"/>
      <c r="BA163" s="419"/>
      <c r="BB163" s="419"/>
      <c r="BC163" s="419"/>
      <c r="BD163" s="419"/>
      <c r="BE163" s="419"/>
      <c r="BF163" s="419"/>
      <c r="BG163" s="419"/>
      <c r="BH163" s="419"/>
      <c r="BI163" s="419"/>
      <c r="BJ163" s="419"/>
      <c r="BK163" s="419"/>
      <c r="BL163" s="419"/>
      <c r="BM163" s="419"/>
      <c r="BN163" s="419"/>
      <c r="BO163" s="419"/>
      <c r="BP163" s="419"/>
      <c r="BQ163" s="419"/>
      <c r="BR163" s="419"/>
      <c r="BS163" s="419"/>
      <c r="BT163" s="419"/>
      <c r="BU163" s="419"/>
      <c r="BV163" s="419"/>
      <c r="BW163" s="419"/>
      <c r="BX163" s="419"/>
      <c r="BY163" s="419"/>
    </row>
    <row r="164" spans="1:78" s="253" customFormat="1" hidden="1">
      <c r="A164" s="387"/>
      <c r="B164" s="420" t="s">
        <v>106</v>
      </c>
      <c r="C164" s="421"/>
      <c r="D164" s="422" t="s">
        <v>36</v>
      </c>
      <c r="E164" s="422" t="s">
        <v>37</v>
      </c>
      <c r="F164" s="391" t="s">
        <v>88</v>
      </c>
      <c r="G164" s="391"/>
      <c r="H164" s="385"/>
      <c r="I164" s="396"/>
      <c r="J164" s="396"/>
      <c r="K164" s="396"/>
      <c r="L164" s="396"/>
      <c r="M164" s="396"/>
      <c r="N164" s="396"/>
      <c r="O164" s="396"/>
      <c r="P164" s="396"/>
      <c r="Q164" s="396"/>
      <c r="R164" s="396"/>
      <c r="S164" s="396"/>
      <c r="T164" s="396"/>
      <c r="U164" s="396"/>
      <c r="V164" s="396"/>
      <c r="W164" s="396"/>
      <c r="X164" s="396"/>
      <c r="Y164" s="396"/>
      <c r="Z164" s="396"/>
      <c r="AA164" s="396"/>
      <c r="AB164" s="396"/>
      <c r="AC164" s="396"/>
      <c r="AD164" s="396"/>
      <c r="AE164" s="396"/>
      <c r="AF164" s="396"/>
      <c r="AG164" s="396"/>
      <c r="AH164" s="396"/>
      <c r="AI164" s="396"/>
      <c r="AJ164" s="396"/>
      <c r="AK164" s="396"/>
      <c r="AL164" s="396"/>
      <c r="AM164" s="396"/>
      <c r="AN164" s="396"/>
      <c r="AO164" s="396"/>
      <c r="AP164" s="396"/>
      <c r="AQ164" s="396"/>
      <c r="AR164" s="396"/>
      <c r="AS164" s="396"/>
      <c r="AT164" s="396"/>
      <c r="AU164" s="396"/>
      <c r="AV164" s="396"/>
      <c r="AW164" s="396"/>
      <c r="AX164" s="396"/>
      <c r="AY164" s="396"/>
      <c r="AZ164" s="396"/>
      <c r="BA164" s="396"/>
      <c r="BB164" s="396"/>
      <c r="BC164" s="396"/>
      <c r="BD164" s="396"/>
      <c r="BE164" s="396"/>
      <c r="BF164" s="396"/>
      <c r="BG164" s="396"/>
      <c r="BH164" s="396"/>
      <c r="BI164" s="396"/>
      <c r="BJ164" s="396"/>
      <c r="BK164" s="396"/>
      <c r="BL164" s="396"/>
      <c r="BM164" s="396"/>
      <c r="BN164" s="396"/>
      <c r="BO164" s="396"/>
      <c r="BP164" s="396"/>
      <c r="BQ164" s="396"/>
      <c r="BR164" s="396"/>
      <c r="BS164" s="396"/>
      <c r="BT164" s="396"/>
      <c r="BU164" s="396"/>
      <c r="BV164" s="396"/>
      <c r="BW164" s="396"/>
      <c r="BX164" s="396"/>
      <c r="BY164" s="396"/>
    </row>
    <row r="165" spans="1:78" s="253" customFormat="1" ht="33" hidden="1">
      <c r="A165" s="387"/>
      <c r="B165" s="423" t="s">
        <v>107</v>
      </c>
      <c r="C165" s="390" t="s">
        <v>94</v>
      </c>
      <c r="D165" s="394"/>
      <c r="E165" s="394"/>
      <c r="F165" s="394"/>
      <c r="G165" s="391"/>
      <c r="H165" s="385"/>
      <c r="I165" s="396"/>
      <c r="J165" s="396"/>
      <c r="K165" s="396"/>
      <c r="L165" s="396"/>
      <c r="M165" s="396"/>
      <c r="N165" s="396"/>
      <c r="O165" s="396"/>
      <c r="P165" s="396"/>
      <c r="Q165" s="396"/>
      <c r="R165" s="396"/>
      <c r="S165" s="396"/>
      <c r="T165" s="396"/>
      <c r="U165" s="396"/>
      <c r="V165" s="396"/>
      <c r="W165" s="396"/>
      <c r="X165" s="396"/>
      <c r="Y165" s="396"/>
      <c r="Z165" s="396"/>
      <c r="AA165" s="396"/>
      <c r="AB165" s="396"/>
      <c r="AC165" s="396"/>
      <c r="AD165" s="396"/>
      <c r="AE165" s="396"/>
      <c r="AF165" s="396"/>
      <c r="AG165" s="396"/>
      <c r="AH165" s="396"/>
      <c r="AI165" s="396"/>
      <c r="AJ165" s="396"/>
      <c r="AK165" s="396"/>
      <c r="AL165" s="396"/>
      <c r="AM165" s="396"/>
      <c r="AN165" s="396"/>
      <c r="AO165" s="396"/>
      <c r="AP165" s="396"/>
      <c r="AQ165" s="396"/>
      <c r="AR165" s="396"/>
      <c r="AS165" s="396"/>
      <c r="AT165" s="396"/>
      <c r="AU165" s="396"/>
      <c r="AV165" s="396"/>
      <c r="AW165" s="396"/>
      <c r="AX165" s="396"/>
      <c r="AY165" s="396"/>
      <c r="AZ165" s="396"/>
      <c r="BA165" s="396"/>
      <c r="BB165" s="396"/>
      <c r="BC165" s="396"/>
      <c r="BD165" s="396"/>
      <c r="BE165" s="396"/>
      <c r="BF165" s="396"/>
      <c r="BG165" s="396"/>
      <c r="BH165" s="396"/>
      <c r="BI165" s="396"/>
      <c r="BJ165" s="396"/>
      <c r="BK165" s="396"/>
      <c r="BL165" s="396"/>
      <c r="BM165" s="396"/>
      <c r="BN165" s="396"/>
      <c r="BO165" s="396"/>
      <c r="BP165" s="396"/>
      <c r="BQ165" s="396"/>
      <c r="BR165" s="396"/>
      <c r="BS165" s="396"/>
      <c r="BT165" s="396"/>
      <c r="BU165" s="396"/>
      <c r="BV165" s="396"/>
      <c r="BW165" s="396"/>
      <c r="BX165" s="396"/>
      <c r="BY165" s="396"/>
    </row>
    <row r="166" spans="1:78" s="253" customFormat="1" hidden="1">
      <c r="A166" s="387"/>
      <c r="B166" s="400"/>
      <c r="C166" s="424" t="s">
        <v>95</v>
      </c>
      <c r="D166" s="394"/>
      <c r="E166" s="394"/>
      <c r="F166" s="394"/>
      <c r="G166" s="391"/>
      <c r="H166" s="385"/>
      <c r="I166" s="396"/>
      <c r="J166" s="396"/>
      <c r="K166" s="396"/>
      <c r="L166" s="396"/>
      <c r="M166" s="396"/>
      <c r="N166" s="396"/>
      <c r="O166" s="396"/>
      <c r="P166" s="396"/>
      <c r="Q166" s="396"/>
      <c r="R166" s="396"/>
      <c r="S166" s="396"/>
      <c r="T166" s="396"/>
      <c r="U166" s="396"/>
      <c r="V166" s="396"/>
      <c r="W166" s="396"/>
      <c r="X166" s="396"/>
      <c r="Y166" s="396"/>
      <c r="Z166" s="396"/>
      <c r="AA166" s="396"/>
      <c r="AB166" s="396"/>
      <c r="AC166" s="396"/>
      <c r="AD166" s="396"/>
      <c r="AE166" s="396"/>
      <c r="AF166" s="396"/>
      <c r="AG166" s="396"/>
      <c r="AH166" s="396"/>
      <c r="AI166" s="396"/>
      <c r="AJ166" s="396"/>
      <c r="AK166" s="396"/>
      <c r="AL166" s="396"/>
      <c r="AM166" s="396"/>
      <c r="AN166" s="396"/>
      <c r="AO166" s="396"/>
      <c r="AP166" s="396"/>
      <c r="AQ166" s="396"/>
      <c r="AR166" s="396"/>
      <c r="AS166" s="396"/>
      <c r="AT166" s="396"/>
      <c r="AU166" s="396"/>
      <c r="AV166" s="396"/>
      <c r="AW166" s="396"/>
      <c r="AX166" s="396"/>
      <c r="AY166" s="396"/>
      <c r="AZ166" s="396"/>
      <c r="BA166" s="396"/>
      <c r="BB166" s="396"/>
      <c r="BC166" s="396"/>
      <c r="BD166" s="396"/>
      <c r="BE166" s="396"/>
      <c r="BF166" s="396"/>
      <c r="BG166" s="396"/>
      <c r="BH166" s="396"/>
      <c r="BI166" s="396"/>
      <c r="BJ166" s="396"/>
      <c r="BK166" s="396"/>
      <c r="BL166" s="396"/>
      <c r="BM166" s="396"/>
      <c r="BN166" s="396"/>
      <c r="BO166" s="396"/>
      <c r="BP166" s="396"/>
      <c r="BQ166" s="396"/>
      <c r="BR166" s="396"/>
      <c r="BS166" s="396"/>
      <c r="BT166" s="396"/>
      <c r="BU166" s="396"/>
      <c r="BV166" s="396"/>
      <c r="BW166" s="396"/>
      <c r="BX166" s="396"/>
      <c r="BY166" s="396"/>
    </row>
    <row r="167" spans="1:78" s="253" customFormat="1" hidden="1">
      <c r="A167" s="387"/>
      <c r="B167" s="425" t="s">
        <v>108</v>
      </c>
      <c r="C167" s="426"/>
      <c r="D167" s="416" t="s">
        <v>109</v>
      </c>
      <c r="E167" s="416" t="s">
        <v>110</v>
      </c>
      <c r="F167" s="416" t="s">
        <v>111</v>
      </c>
      <c r="G167" s="427" t="s">
        <v>112</v>
      </c>
      <c r="H167" s="385"/>
      <c r="I167" s="396"/>
      <c r="J167" s="396"/>
      <c r="K167" s="396"/>
      <c r="L167" s="396"/>
      <c r="M167" s="396"/>
      <c r="N167" s="396"/>
      <c r="O167" s="396"/>
      <c r="P167" s="396"/>
      <c r="Q167" s="396"/>
      <c r="R167" s="396"/>
      <c r="S167" s="396"/>
      <c r="T167" s="396"/>
      <c r="U167" s="396"/>
      <c r="V167" s="396"/>
      <c r="W167" s="396"/>
      <c r="X167" s="396"/>
      <c r="Y167" s="396"/>
      <c r="Z167" s="396"/>
      <c r="AA167" s="396"/>
      <c r="AB167" s="396"/>
      <c r="AC167" s="396"/>
      <c r="AD167" s="396"/>
      <c r="AE167" s="396"/>
      <c r="AF167" s="396"/>
      <c r="AG167" s="396"/>
      <c r="AH167" s="396"/>
      <c r="AI167" s="396"/>
      <c r="AJ167" s="396"/>
      <c r="AK167" s="396"/>
      <c r="AL167" s="396"/>
      <c r="AM167" s="396"/>
      <c r="AN167" s="396"/>
      <c r="AO167" s="396"/>
      <c r="AP167" s="396"/>
      <c r="AQ167" s="396"/>
      <c r="AR167" s="396"/>
      <c r="AS167" s="396"/>
      <c r="AT167" s="396"/>
      <c r="AU167" s="396"/>
      <c r="AV167" s="396"/>
      <c r="AW167" s="396"/>
      <c r="AX167" s="396"/>
      <c r="AY167" s="396"/>
      <c r="AZ167" s="396"/>
      <c r="BA167" s="396"/>
      <c r="BB167" s="396"/>
      <c r="BC167" s="396"/>
      <c r="BD167" s="396"/>
      <c r="BE167" s="396"/>
      <c r="BF167" s="396"/>
      <c r="BG167" s="396"/>
      <c r="BH167" s="396"/>
      <c r="BI167" s="396"/>
      <c r="BJ167" s="396"/>
      <c r="BK167" s="396"/>
      <c r="BL167" s="396"/>
      <c r="BM167" s="396"/>
      <c r="BN167" s="396"/>
      <c r="BO167" s="396"/>
      <c r="BP167" s="396"/>
      <c r="BQ167" s="396"/>
      <c r="BR167" s="396"/>
      <c r="BS167" s="396"/>
      <c r="BT167" s="396"/>
      <c r="BU167" s="396"/>
      <c r="BV167" s="396"/>
      <c r="BW167" s="396"/>
      <c r="BX167" s="396"/>
      <c r="BY167" s="396"/>
    </row>
    <row r="168" spans="1:78" s="253" customFormat="1" ht="49.5" hidden="1">
      <c r="A168" s="387"/>
      <c r="B168" s="391"/>
      <c r="C168" s="428" t="s">
        <v>113</v>
      </c>
      <c r="D168" s="394"/>
      <c r="E168" s="394"/>
      <c r="F168" s="394"/>
      <c r="G168" s="394"/>
      <c r="H168" s="385"/>
      <c r="I168" s="396"/>
      <c r="J168" s="396"/>
      <c r="K168" s="396"/>
      <c r="L168" s="396"/>
      <c r="M168" s="396"/>
      <c r="N168" s="396"/>
      <c r="O168" s="396"/>
      <c r="P168" s="396"/>
      <c r="Q168" s="396"/>
      <c r="R168" s="396"/>
      <c r="S168" s="396"/>
      <c r="T168" s="396"/>
      <c r="U168" s="396"/>
      <c r="V168" s="396"/>
      <c r="W168" s="396"/>
      <c r="X168" s="396"/>
      <c r="Y168" s="396"/>
      <c r="Z168" s="396"/>
      <c r="AA168" s="396"/>
      <c r="AB168" s="396"/>
      <c r="AC168" s="396"/>
      <c r="AD168" s="396"/>
      <c r="AE168" s="396"/>
      <c r="AF168" s="396"/>
      <c r="AG168" s="396"/>
      <c r="AH168" s="396"/>
      <c r="AI168" s="396"/>
      <c r="AJ168" s="396"/>
      <c r="AK168" s="396"/>
      <c r="AL168" s="396"/>
      <c r="AM168" s="396"/>
      <c r="AN168" s="396"/>
      <c r="AO168" s="396"/>
      <c r="AP168" s="396"/>
      <c r="AQ168" s="396"/>
      <c r="AR168" s="396"/>
      <c r="AS168" s="396"/>
      <c r="AT168" s="396"/>
      <c r="AU168" s="396"/>
      <c r="AV168" s="396"/>
      <c r="AW168" s="396"/>
      <c r="AX168" s="396"/>
      <c r="AY168" s="396"/>
      <c r="AZ168" s="396"/>
      <c r="BA168" s="396"/>
      <c r="BB168" s="396"/>
      <c r="BC168" s="396"/>
      <c r="BD168" s="396"/>
      <c r="BE168" s="396"/>
      <c r="BF168" s="396"/>
      <c r="BG168" s="396"/>
      <c r="BH168" s="396"/>
      <c r="BI168" s="396"/>
      <c r="BJ168" s="396"/>
      <c r="BK168" s="396"/>
      <c r="BL168" s="396"/>
      <c r="BM168" s="396"/>
      <c r="BN168" s="396"/>
      <c r="BO168" s="396"/>
      <c r="BP168" s="396"/>
      <c r="BQ168" s="396"/>
      <c r="BR168" s="396"/>
      <c r="BS168" s="396"/>
      <c r="BT168" s="396"/>
      <c r="BU168" s="396"/>
      <c r="BV168" s="396"/>
      <c r="BW168" s="396"/>
      <c r="BX168" s="396"/>
      <c r="BY168" s="396"/>
    </row>
    <row r="169" spans="1:78" s="253" customFormat="1" hidden="1">
      <c r="A169" s="387"/>
      <c r="B169" s="401"/>
      <c r="C169" s="429"/>
      <c r="D169" s="394"/>
      <c r="E169" s="394"/>
      <c r="F169" s="394"/>
      <c r="G169" s="394"/>
      <c r="H169" s="385"/>
      <c r="I169" s="396"/>
      <c r="J169" s="396"/>
      <c r="K169" s="396"/>
      <c r="L169" s="396"/>
      <c r="M169" s="396"/>
      <c r="N169" s="396"/>
      <c r="O169" s="396"/>
      <c r="P169" s="396"/>
      <c r="Q169" s="396"/>
      <c r="R169" s="396"/>
      <c r="S169" s="396"/>
      <c r="T169" s="396"/>
      <c r="U169" s="396"/>
      <c r="V169" s="396"/>
      <c r="W169" s="396"/>
      <c r="X169" s="396"/>
      <c r="Y169" s="396"/>
      <c r="Z169" s="396"/>
      <c r="AA169" s="396"/>
      <c r="AB169" s="396"/>
      <c r="AC169" s="396"/>
      <c r="AD169" s="396"/>
      <c r="AE169" s="396"/>
      <c r="AF169" s="396"/>
      <c r="AG169" s="396"/>
      <c r="AH169" s="396"/>
      <c r="AI169" s="396"/>
      <c r="AJ169" s="396"/>
      <c r="AK169" s="396"/>
      <c r="AL169" s="396"/>
      <c r="AM169" s="396"/>
      <c r="AN169" s="396"/>
      <c r="AO169" s="396"/>
      <c r="AP169" s="396"/>
      <c r="AQ169" s="396"/>
      <c r="AR169" s="396"/>
      <c r="AS169" s="396"/>
      <c r="AT169" s="396"/>
      <c r="AU169" s="396"/>
      <c r="AV169" s="396"/>
      <c r="AW169" s="396"/>
      <c r="AX169" s="396"/>
      <c r="AY169" s="396"/>
      <c r="AZ169" s="396"/>
      <c r="BA169" s="396"/>
      <c r="BB169" s="396"/>
      <c r="BC169" s="396"/>
      <c r="BD169" s="396"/>
      <c r="BE169" s="396"/>
      <c r="BF169" s="396"/>
      <c r="BG169" s="396"/>
      <c r="BH169" s="396"/>
      <c r="BI169" s="396"/>
      <c r="BJ169" s="396"/>
      <c r="BK169" s="396"/>
      <c r="BL169" s="396"/>
      <c r="BM169" s="396"/>
      <c r="BN169" s="396"/>
      <c r="BO169" s="396"/>
      <c r="BP169" s="396"/>
      <c r="BQ169" s="396"/>
      <c r="BR169" s="396"/>
      <c r="BS169" s="396"/>
      <c r="BT169" s="396"/>
      <c r="BU169" s="396"/>
      <c r="BV169" s="396"/>
      <c r="BW169" s="396"/>
      <c r="BX169" s="396"/>
      <c r="BY169" s="396"/>
    </row>
    <row r="170" spans="1:78" s="253" customFormat="1" hidden="1">
      <c r="A170" s="387"/>
      <c r="B170" s="400"/>
      <c r="C170" s="387"/>
      <c r="D170" s="387"/>
      <c r="E170" s="391"/>
      <c r="F170" s="391"/>
      <c r="G170" s="391"/>
      <c r="H170" s="385"/>
      <c r="I170" s="396"/>
      <c r="J170" s="396"/>
      <c r="K170" s="396"/>
      <c r="L170" s="396"/>
      <c r="M170" s="396"/>
      <c r="N170" s="396"/>
      <c r="O170" s="396"/>
      <c r="P170" s="396"/>
      <c r="Q170" s="396"/>
      <c r="R170" s="396"/>
      <c r="S170" s="396"/>
      <c r="T170" s="396"/>
      <c r="U170" s="396"/>
      <c r="V170" s="396"/>
      <c r="W170" s="396"/>
      <c r="X170" s="396"/>
      <c r="Y170" s="396"/>
      <c r="Z170" s="396"/>
      <c r="AA170" s="396"/>
      <c r="AB170" s="396"/>
      <c r="AC170" s="396"/>
      <c r="AD170" s="396"/>
      <c r="AE170" s="396"/>
      <c r="AF170" s="396"/>
      <c r="AG170" s="396"/>
      <c r="AH170" s="396"/>
      <c r="AI170" s="396"/>
      <c r="AJ170" s="396"/>
      <c r="AK170" s="396"/>
      <c r="AL170" s="396"/>
      <c r="AM170" s="396"/>
      <c r="AN170" s="396"/>
      <c r="AO170" s="396"/>
      <c r="AP170" s="396"/>
      <c r="AQ170" s="396"/>
      <c r="AR170" s="396"/>
      <c r="AS170" s="396"/>
      <c r="AT170" s="396"/>
      <c r="AU170" s="396"/>
      <c r="AV170" s="396"/>
      <c r="AW170" s="396"/>
      <c r="AX170" s="396"/>
      <c r="AY170" s="396"/>
      <c r="AZ170" s="396"/>
      <c r="BA170" s="396"/>
      <c r="BB170" s="396"/>
      <c r="BC170" s="396"/>
      <c r="BD170" s="396"/>
      <c r="BE170" s="396"/>
      <c r="BF170" s="396"/>
      <c r="BG170" s="396"/>
      <c r="BH170" s="396"/>
      <c r="BI170" s="396"/>
      <c r="BJ170" s="396"/>
      <c r="BK170" s="396"/>
      <c r="BL170" s="396"/>
      <c r="BM170" s="396"/>
      <c r="BN170" s="396"/>
      <c r="BO170" s="396"/>
      <c r="BP170" s="396"/>
      <c r="BQ170" s="396"/>
      <c r="BR170" s="396"/>
      <c r="BS170" s="396"/>
      <c r="BT170" s="396"/>
      <c r="BU170" s="396"/>
      <c r="BV170" s="396"/>
      <c r="BW170" s="396"/>
      <c r="BX170" s="396"/>
      <c r="BY170" s="396"/>
    </row>
    <row r="171" spans="1:78" s="253" customFormat="1" hidden="1">
      <c r="A171" s="387"/>
      <c r="B171" s="456"/>
      <c r="C171" s="387"/>
      <c r="D171" s="387"/>
      <c r="E171" s="391"/>
      <c r="F171" s="391"/>
      <c r="G171" s="391"/>
      <c r="H171" s="385"/>
      <c r="I171" s="396"/>
      <c r="J171" s="396"/>
      <c r="K171" s="396"/>
      <c r="L171" s="396"/>
      <c r="M171" s="396"/>
      <c r="N171" s="396"/>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6"/>
      <c r="AL171" s="396"/>
      <c r="AM171" s="396"/>
      <c r="AN171" s="396"/>
      <c r="AO171" s="396"/>
      <c r="AP171" s="396"/>
      <c r="AQ171" s="396"/>
      <c r="AR171" s="396"/>
      <c r="AS171" s="396"/>
      <c r="AT171" s="396"/>
      <c r="AU171" s="396"/>
      <c r="AV171" s="396"/>
      <c r="AW171" s="396"/>
      <c r="AX171" s="396"/>
      <c r="AY171" s="396"/>
      <c r="AZ171" s="396"/>
      <c r="BA171" s="396"/>
      <c r="BB171" s="396"/>
      <c r="BC171" s="396"/>
      <c r="BD171" s="396"/>
      <c r="BE171" s="396"/>
      <c r="BF171" s="396"/>
      <c r="BG171" s="396"/>
      <c r="BH171" s="396"/>
      <c r="BI171" s="396"/>
      <c r="BJ171" s="396"/>
      <c r="BK171" s="396"/>
      <c r="BL171" s="396"/>
      <c r="BM171" s="396"/>
      <c r="BN171" s="396"/>
      <c r="BO171" s="396"/>
      <c r="BP171" s="396"/>
      <c r="BQ171" s="396"/>
      <c r="BR171" s="396"/>
      <c r="BS171" s="396"/>
      <c r="BT171" s="396"/>
      <c r="BU171" s="396"/>
      <c r="BV171" s="396"/>
      <c r="BW171" s="396"/>
      <c r="BX171" s="396"/>
      <c r="BY171" s="396"/>
    </row>
    <row r="172" spans="1:78" s="253" customFormat="1" hidden="1">
      <c r="A172" s="396"/>
      <c r="B172" s="425" t="s">
        <v>114</v>
      </c>
      <c r="C172" s="425"/>
      <c r="D172" s="430" t="s">
        <v>190</v>
      </c>
      <c r="E172" s="430" t="s">
        <v>137</v>
      </c>
      <c r="F172" s="430" t="s">
        <v>56</v>
      </c>
      <c r="G172" s="387"/>
      <c r="H172" s="387"/>
      <c r="I172" s="396"/>
      <c r="J172" s="396"/>
      <c r="K172" s="396"/>
      <c r="L172" s="396"/>
      <c r="M172" s="396"/>
      <c r="N172" s="396"/>
      <c r="O172" s="396"/>
      <c r="P172" s="396"/>
      <c r="Q172" s="396"/>
      <c r="R172" s="396"/>
      <c r="S172" s="396"/>
      <c r="T172" s="396"/>
      <c r="U172" s="396"/>
      <c r="V172" s="396"/>
      <c r="W172" s="396"/>
      <c r="X172" s="396"/>
      <c r="Y172" s="396"/>
      <c r="Z172" s="396"/>
      <c r="AA172" s="396"/>
      <c r="AB172" s="396"/>
      <c r="AC172" s="396"/>
      <c r="AD172" s="396"/>
      <c r="AE172" s="396"/>
      <c r="AF172" s="396"/>
      <c r="AG172" s="396"/>
      <c r="AH172" s="396"/>
      <c r="AI172" s="396"/>
      <c r="AJ172" s="396"/>
      <c r="AK172" s="396"/>
      <c r="AL172" s="396"/>
      <c r="AM172" s="396"/>
      <c r="AN172" s="396"/>
      <c r="AO172" s="396"/>
      <c r="AP172" s="396"/>
      <c r="AQ172" s="396"/>
      <c r="AR172" s="396"/>
      <c r="AS172" s="396"/>
      <c r="AT172" s="396"/>
      <c r="AU172" s="396"/>
      <c r="AV172" s="396"/>
      <c r="AW172" s="396"/>
      <c r="AX172" s="396"/>
      <c r="AY172" s="396"/>
      <c r="AZ172" s="396"/>
      <c r="BA172" s="396"/>
      <c r="BB172" s="396"/>
      <c r="BC172" s="396"/>
      <c r="BD172" s="396"/>
      <c r="BE172" s="396"/>
      <c r="BF172" s="396"/>
      <c r="BG172" s="396"/>
      <c r="BH172" s="396"/>
      <c r="BI172" s="396"/>
      <c r="BJ172" s="396"/>
      <c r="BK172" s="396"/>
      <c r="BL172" s="396"/>
      <c r="BM172" s="396"/>
      <c r="BN172" s="396"/>
      <c r="BO172" s="396"/>
      <c r="BP172" s="396"/>
      <c r="BQ172" s="396"/>
      <c r="BR172" s="396"/>
      <c r="BS172" s="396"/>
      <c r="BT172" s="396"/>
      <c r="BU172" s="396"/>
      <c r="BV172" s="396"/>
      <c r="BW172" s="396"/>
      <c r="BX172" s="396"/>
      <c r="BY172" s="396"/>
    </row>
    <row r="173" spans="1:78" s="253" customFormat="1" hidden="1">
      <c r="B173" s="368" t="s">
        <v>189</v>
      </c>
      <c r="C173" s="368" t="s">
        <v>188</v>
      </c>
      <c r="D173" s="363"/>
      <c r="E173" s="363"/>
      <c r="F173" s="432"/>
      <c r="K173" s="369"/>
      <c r="L173" s="370"/>
      <c r="M173" s="370"/>
      <c r="N173" s="370"/>
      <c r="O173" s="396"/>
      <c r="P173" s="396"/>
      <c r="Q173" s="396"/>
      <c r="R173" s="396"/>
      <c r="S173" s="396"/>
      <c r="T173" s="396"/>
      <c r="U173" s="396"/>
      <c r="V173" s="396"/>
      <c r="W173" s="396"/>
      <c r="X173" s="396"/>
      <c r="Y173" s="396"/>
      <c r="Z173" s="396"/>
      <c r="AA173" s="396"/>
      <c r="AB173" s="396"/>
      <c r="AC173" s="396"/>
      <c r="AD173" s="396"/>
      <c r="AE173" s="396"/>
      <c r="AF173" s="396"/>
      <c r="AG173" s="396"/>
      <c r="AH173" s="396"/>
      <c r="AI173" s="396"/>
      <c r="AJ173" s="396"/>
      <c r="AK173" s="396"/>
      <c r="AL173" s="396"/>
      <c r="AM173" s="396"/>
      <c r="AN173" s="396"/>
      <c r="AO173" s="396"/>
      <c r="AP173" s="396"/>
      <c r="AQ173" s="396"/>
      <c r="AR173" s="396"/>
      <c r="AS173" s="396"/>
      <c r="AT173" s="396"/>
      <c r="AU173" s="396"/>
      <c r="AV173" s="396"/>
      <c r="AW173" s="396"/>
      <c r="AX173" s="396"/>
      <c r="AY173" s="396"/>
      <c r="AZ173" s="396"/>
      <c r="BA173" s="396"/>
      <c r="BB173" s="396"/>
      <c r="BC173" s="396"/>
      <c r="BD173" s="396"/>
      <c r="BE173" s="396"/>
      <c r="BF173" s="396"/>
      <c r="BG173" s="396"/>
      <c r="BH173" s="396"/>
      <c r="BI173" s="396"/>
      <c r="BJ173" s="396"/>
      <c r="BK173" s="396"/>
      <c r="BL173" s="396"/>
      <c r="BM173" s="396"/>
      <c r="BN173" s="396"/>
      <c r="BO173" s="396"/>
      <c r="BP173" s="396"/>
      <c r="BQ173" s="396"/>
      <c r="BR173" s="396"/>
      <c r="BS173" s="396"/>
      <c r="BT173" s="396"/>
      <c r="BU173" s="396"/>
      <c r="BV173" s="396"/>
      <c r="BW173" s="396"/>
      <c r="BX173" s="396"/>
      <c r="BY173" s="396"/>
    </row>
    <row r="174" spans="1:78" s="253" customFormat="1" ht="49.5" hidden="1">
      <c r="B174" s="368" t="s">
        <v>187</v>
      </c>
      <c r="D174" s="363"/>
      <c r="E174" s="363"/>
      <c r="F174" s="432"/>
      <c r="K174" s="369"/>
      <c r="L174" s="370"/>
      <c r="M174" s="370"/>
      <c r="N174" s="370"/>
      <c r="O174" s="396"/>
      <c r="P174" s="396"/>
      <c r="Q174" s="396"/>
      <c r="R174" s="396"/>
      <c r="S174" s="396"/>
      <c r="T174" s="396"/>
      <c r="U174" s="396"/>
      <c r="V174" s="396"/>
      <c r="W174" s="396"/>
      <c r="X174" s="396"/>
      <c r="Y174" s="396"/>
      <c r="Z174" s="396"/>
      <c r="AA174" s="396"/>
      <c r="AB174" s="396"/>
      <c r="AC174" s="396"/>
      <c r="AD174" s="396"/>
      <c r="AE174" s="396"/>
      <c r="AF174" s="396"/>
      <c r="AG174" s="396"/>
      <c r="AH174" s="396"/>
      <c r="AI174" s="396"/>
      <c r="AJ174" s="396"/>
      <c r="AK174" s="396"/>
      <c r="AL174" s="396"/>
      <c r="AM174" s="396"/>
      <c r="AN174" s="396"/>
      <c r="AO174" s="396"/>
      <c r="AP174" s="396"/>
      <c r="AQ174" s="396"/>
      <c r="AR174" s="396"/>
      <c r="AS174" s="396"/>
      <c r="AT174" s="396"/>
      <c r="AU174" s="396"/>
      <c r="AV174" s="396"/>
      <c r="AW174" s="396"/>
      <c r="AX174" s="396"/>
      <c r="AY174" s="396"/>
      <c r="AZ174" s="396"/>
      <c r="BA174" s="396"/>
      <c r="BB174" s="396"/>
      <c r="BC174" s="396"/>
      <c r="BD174" s="396"/>
      <c r="BE174" s="396"/>
      <c r="BF174" s="396"/>
      <c r="BG174" s="396"/>
      <c r="BH174" s="396"/>
      <c r="BI174" s="396"/>
      <c r="BJ174" s="396"/>
      <c r="BK174" s="396"/>
      <c r="BL174" s="396"/>
      <c r="BM174" s="396"/>
      <c r="BN174" s="396"/>
      <c r="BO174" s="396"/>
      <c r="BP174" s="396"/>
      <c r="BQ174" s="396"/>
      <c r="BR174" s="396"/>
      <c r="BS174" s="396"/>
      <c r="BT174" s="396"/>
      <c r="BU174" s="396"/>
      <c r="BV174" s="396"/>
      <c r="BW174" s="396"/>
      <c r="BX174" s="396"/>
      <c r="BY174" s="396"/>
    </row>
    <row r="175" spans="1:78" s="253" customFormat="1" ht="20.25" hidden="1">
      <c r="D175" s="363"/>
      <c r="E175" s="363"/>
      <c r="F175" s="432"/>
      <c r="G175" s="434"/>
      <c r="H175" s="435"/>
      <c r="I175" s="387"/>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396"/>
      <c r="AU175" s="396"/>
      <c r="AV175" s="396"/>
      <c r="AW175" s="396"/>
      <c r="AX175" s="396"/>
      <c r="AY175" s="396"/>
      <c r="AZ175" s="396"/>
      <c r="BA175" s="396"/>
      <c r="BB175" s="396"/>
      <c r="BC175" s="396"/>
      <c r="BD175" s="396"/>
      <c r="BE175" s="396"/>
      <c r="BF175" s="396"/>
      <c r="BG175" s="396"/>
      <c r="BH175" s="396"/>
      <c r="BI175" s="396"/>
      <c r="BJ175" s="396"/>
      <c r="BK175" s="396"/>
      <c r="BL175" s="396"/>
      <c r="BM175" s="396"/>
      <c r="BN175" s="396"/>
      <c r="BO175" s="396"/>
      <c r="BP175" s="396"/>
      <c r="BQ175" s="396"/>
      <c r="BR175" s="396"/>
      <c r="BS175" s="396"/>
      <c r="BT175" s="396"/>
      <c r="BU175" s="396"/>
      <c r="BV175" s="396"/>
      <c r="BW175" s="396"/>
      <c r="BX175" s="396"/>
      <c r="BY175" s="396"/>
      <c r="BZ175" s="396"/>
    </row>
    <row r="176" spans="1:78" s="253" customFormat="1" ht="20.25" hidden="1">
      <c r="D176" s="363"/>
      <c r="E176" s="363"/>
      <c r="F176" s="432"/>
      <c r="G176" s="434"/>
      <c r="H176" s="435"/>
      <c r="I176" s="387"/>
      <c r="J176" s="396"/>
      <c r="K176" s="396"/>
      <c r="L176" s="396"/>
      <c r="M176" s="396"/>
      <c r="N176" s="396"/>
      <c r="O176" s="396"/>
      <c r="P176" s="396"/>
      <c r="Q176" s="396"/>
      <c r="R176" s="396"/>
      <c r="S176" s="396"/>
      <c r="T176" s="396"/>
      <c r="U176" s="396"/>
      <c r="V176" s="396"/>
      <c r="W176" s="396"/>
      <c r="X176" s="396"/>
      <c r="Y176" s="396"/>
      <c r="Z176" s="396"/>
      <c r="AA176" s="396"/>
      <c r="AB176" s="396"/>
      <c r="AC176" s="396"/>
      <c r="AD176" s="396"/>
      <c r="AE176" s="396"/>
      <c r="AF176" s="396"/>
      <c r="AG176" s="396"/>
      <c r="AH176" s="396"/>
      <c r="AI176" s="396"/>
      <c r="AJ176" s="396"/>
      <c r="AK176" s="396"/>
      <c r="AL176" s="396"/>
      <c r="AM176" s="396"/>
      <c r="AN176" s="396"/>
      <c r="AO176" s="396"/>
      <c r="AP176" s="396"/>
      <c r="AQ176" s="396"/>
      <c r="AR176" s="396"/>
      <c r="AS176" s="396"/>
      <c r="AT176" s="396"/>
      <c r="AU176" s="396"/>
      <c r="AV176" s="396"/>
      <c r="AW176" s="396"/>
      <c r="AX176" s="396"/>
      <c r="AY176" s="396"/>
      <c r="AZ176" s="396"/>
      <c r="BA176" s="396"/>
      <c r="BB176" s="396"/>
      <c r="BC176" s="396"/>
      <c r="BD176" s="396"/>
      <c r="BE176" s="396"/>
      <c r="BF176" s="396"/>
      <c r="BG176" s="396"/>
      <c r="BH176" s="396"/>
      <c r="BI176" s="396"/>
      <c r="BJ176" s="396"/>
      <c r="BK176" s="396"/>
      <c r="BL176" s="396"/>
      <c r="BM176" s="396"/>
      <c r="BN176" s="396"/>
      <c r="BO176" s="396"/>
      <c r="BP176" s="396"/>
      <c r="BQ176" s="396"/>
      <c r="BR176" s="396"/>
      <c r="BS176" s="396"/>
      <c r="BT176" s="396"/>
      <c r="BU176" s="396"/>
      <c r="BV176" s="396"/>
      <c r="BW176" s="396"/>
      <c r="BX176" s="396"/>
      <c r="BY176" s="396"/>
      <c r="BZ176" s="396"/>
    </row>
    <row r="177" spans="1:78" s="253" customFormat="1" ht="20.25" hidden="1">
      <c r="D177" s="363"/>
      <c r="E177" s="363"/>
      <c r="F177" s="432"/>
      <c r="G177" s="434"/>
      <c r="H177" s="435"/>
      <c r="I177" s="387"/>
      <c r="J177" s="396"/>
      <c r="K177" s="396"/>
      <c r="L177" s="396"/>
      <c r="M177" s="396"/>
      <c r="N177" s="396"/>
      <c r="O177" s="396"/>
      <c r="P177" s="396"/>
      <c r="Q177" s="396"/>
      <c r="R177" s="396"/>
      <c r="S177" s="396"/>
      <c r="T177" s="396"/>
      <c r="U177" s="396"/>
      <c r="V177" s="396"/>
      <c r="W177" s="396"/>
      <c r="X177" s="396"/>
      <c r="Y177" s="396"/>
      <c r="Z177" s="396"/>
      <c r="AA177" s="396"/>
      <c r="AB177" s="396"/>
      <c r="AC177" s="396"/>
      <c r="AD177" s="396"/>
      <c r="AE177" s="396"/>
      <c r="AF177" s="396"/>
      <c r="AG177" s="396"/>
      <c r="AH177" s="396"/>
      <c r="AI177" s="396"/>
      <c r="AJ177" s="396"/>
      <c r="AK177" s="396"/>
      <c r="AL177" s="396"/>
      <c r="AM177" s="396"/>
      <c r="AN177" s="396"/>
      <c r="AO177" s="396"/>
      <c r="AP177" s="396"/>
      <c r="AQ177" s="396"/>
      <c r="AR177" s="396"/>
      <c r="AS177" s="396"/>
      <c r="AT177" s="396"/>
      <c r="AU177" s="396"/>
      <c r="AV177" s="396"/>
      <c r="AW177" s="396"/>
      <c r="AX177" s="396"/>
      <c r="AY177" s="396"/>
      <c r="AZ177" s="396"/>
      <c r="BA177" s="396"/>
      <c r="BB177" s="396"/>
      <c r="BC177" s="396"/>
      <c r="BD177" s="396"/>
      <c r="BE177" s="396"/>
      <c r="BF177" s="396"/>
      <c r="BG177" s="396"/>
      <c r="BH177" s="396"/>
      <c r="BI177" s="396"/>
      <c r="BJ177" s="396"/>
      <c r="BK177" s="396"/>
      <c r="BL177" s="396"/>
      <c r="BM177" s="396"/>
      <c r="BN177" s="396"/>
      <c r="BO177" s="396"/>
      <c r="BP177" s="396"/>
      <c r="BQ177" s="396"/>
      <c r="BR177" s="396"/>
      <c r="BS177" s="396"/>
      <c r="BT177" s="396"/>
      <c r="BU177" s="396"/>
      <c r="BV177" s="396"/>
      <c r="BW177" s="396"/>
      <c r="BX177" s="396"/>
      <c r="BY177" s="396"/>
      <c r="BZ177" s="396"/>
    </row>
    <row r="178" spans="1:78" s="253" customFormat="1" ht="20.25" hidden="1">
      <c r="D178" s="363"/>
      <c r="E178" s="363"/>
      <c r="F178" s="432"/>
      <c r="G178" s="434"/>
      <c r="H178" s="435"/>
      <c r="I178" s="387"/>
      <c r="J178" s="396"/>
      <c r="K178" s="396"/>
      <c r="L178" s="396"/>
      <c r="M178" s="396"/>
      <c r="N178" s="396"/>
      <c r="O178" s="396"/>
      <c r="P178" s="396"/>
      <c r="Q178" s="396"/>
      <c r="R178" s="396"/>
      <c r="S178" s="396"/>
      <c r="T178" s="396"/>
      <c r="U178" s="396"/>
      <c r="V178" s="396"/>
      <c r="W178" s="396"/>
      <c r="X178" s="396"/>
      <c r="Y178" s="396"/>
      <c r="Z178" s="396"/>
      <c r="AA178" s="396"/>
      <c r="AB178" s="396"/>
      <c r="AC178" s="396"/>
      <c r="AD178" s="396"/>
      <c r="AE178" s="396"/>
      <c r="AF178" s="396"/>
      <c r="AG178" s="396"/>
      <c r="AH178" s="396"/>
      <c r="AI178" s="396"/>
      <c r="AJ178" s="396"/>
      <c r="AK178" s="396"/>
      <c r="AL178" s="396"/>
      <c r="AM178" s="396"/>
      <c r="AN178" s="396"/>
      <c r="AO178" s="396"/>
      <c r="AP178" s="396"/>
      <c r="AQ178" s="396"/>
      <c r="AR178" s="396"/>
      <c r="AS178" s="396"/>
      <c r="AT178" s="396"/>
      <c r="AU178" s="396"/>
      <c r="AV178" s="396"/>
      <c r="AW178" s="396"/>
      <c r="AX178" s="396"/>
      <c r="AY178" s="396"/>
      <c r="AZ178" s="396"/>
      <c r="BA178" s="396"/>
      <c r="BB178" s="396"/>
      <c r="BC178" s="396"/>
      <c r="BD178" s="396"/>
      <c r="BE178" s="396"/>
      <c r="BF178" s="396"/>
      <c r="BG178" s="396"/>
      <c r="BH178" s="396"/>
      <c r="BI178" s="396"/>
      <c r="BJ178" s="396"/>
      <c r="BK178" s="396"/>
      <c r="BL178" s="396"/>
      <c r="BM178" s="396"/>
      <c r="BN178" s="396"/>
      <c r="BO178" s="396"/>
      <c r="BP178" s="396"/>
      <c r="BQ178" s="396"/>
      <c r="BR178" s="396"/>
      <c r="BS178" s="396"/>
      <c r="BT178" s="396"/>
      <c r="BU178" s="396"/>
      <c r="BV178" s="396"/>
      <c r="BW178" s="396"/>
      <c r="BX178" s="396"/>
      <c r="BY178" s="396"/>
      <c r="BZ178" s="396"/>
    </row>
    <row r="179" spans="1:78" s="253" customFormat="1" ht="20.25" hidden="1">
      <c r="D179" s="431" t="s">
        <v>142</v>
      </c>
      <c r="E179" s="436">
        <f>SUM(E173:E178)</f>
        <v>0</v>
      </c>
      <c r="F179" s="431"/>
      <c r="G179" s="434"/>
      <c r="H179" s="435"/>
      <c r="I179" s="387"/>
      <c r="J179" s="396"/>
      <c r="K179" s="396"/>
      <c r="L179" s="396"/>
      <c r="M179" s="396"/>
      <c r="N179" s="396"/>
      <c r="O179" s="396"/>
      <c r="P179" s="396"/>
      <c r="Q179" s="396"/>
      <c r="R179" s="396"/>
      <c r="S179" s="396"/>
      <c r="T179" s="396"/>
      <c r="U179" s="396"/>
      <c r="V179" s="396"/>
      <c r="W179" s="396"/>
      <c r="X179" s="396"/>
      <c r="Y179" s="396"/>
      <c r="Z179" s="396"/>
      <c r="AA179" s="396"/>
      <c r="AB179" s="396"/>
      <c r="AC179" s="396"/>
      <c r="AD179" s="396"/>
      <c r="AE179" s="396"/>
      <c r="AF179" s="396"/>
      <c r="AG179" s="396"/>
      <c r="AH179" s="396"/>
      <c r="AI179" s="396"/>
      <c r="AJ179" s="396"/>
      <c r="AK179" s="396"/>
      <c r="AL179" s="396"/>
      <c r="AM179" s="396"/>
      <c r="AN179" s="396"/>
      <c r="AO179" s="396"/>
      <c r="AP179" s="396"/>
      <c r="AQ179" s="396"/>
      <c r="AR179" s="396"/>
      <c r="AS179" s="396"/>
      <c r="AT179" s="396"/>
      <c r="AU179" s="396"/>
      <c r="AV179" s="396"/>
      <c r="AW179" s="396"/>
      <c r="AX179" s="396"/>
      <c r="AY179" s="396"/>
      <c r="AZ179" s="396"/>
      <c r="BA179" s="396"/>
      <c r="BB179" s="396"/>
      <c r="BC179" s="396"/>
      <c r="BD179" s="396"/>
      <c r="BE179" s="396"/>
      <c r="BF179" s="396"/>
      <c r="BG179" s="396"/>
      <c r="BH179" s="396"/>
      <c r="BI179" s="396"/>
      <c r="BJ179" s="396"/>
      <c r="BK179" s="396"/>
      <c r="BL179" s="396"/>
      <c r="BM179" s="396"/>
      <c r="BN179" s="396"/>
      <c r="BO179" s="396"/>
      <c r="BP179" s="396"/>
      <c r="BQ179" s="396"/>
      <c r="BR179" s="396"/>
      <c r="BS179" s="396"/>
      <c r="BT179" s="396"/>
      <c r="BU179" s="396"/>
      <c r="BV179" s="396"/>
      <c r="BW179" s="396"/>
      <c r="BX179" s="396"/>
      <c r="BY179" s="396"/>
      <c r="BZ179" s="396"/>
    </row>
    <row r="180" spans="1:78" s="253" customFormat="1" ht="20.25" hidden="1">
      <c r="G180" s="434"/>
      <c r="H180" s="435"/>
      <c r="I180" s="387"/>
      <c r="J180" s="396"/>
      <c r="K180" s="396"/>
      <c r="L180" s="396"/>
      <c r="M180" s="396"/>
      <c r="N180" s="396"/>
      <c r="O180" s="396"/>
      <c r="P180" s="396"/>
      <c r="Q180" s="396"/>
      <c r="R180" s="396"/>
      <c r="S180" s="396"/>
      <c r="T180" s="396"/>
      <c r="U180" s="396"/>
      <c r="V180" s="396"/>
      <c r="W180" s="396"/>
      <c r="X180" s="396"/>
      <c r="Y180" s="396"/>
      <c r="Z180" s="396"/>
      <c r="AA180" s="396"/>
      <c r="AB180" s="396"/>
      <c r="AC180" s="396"/>
      <c r="AD180" s="396"/>
      <c r="AE180" s="396"/>
      <c r="AF180" s="396"/>
      <c r="AG180" s="396"/>
      <c r="AH180" s="396"/>
      <c r="AI180" s="396"/>
      <c r="AJ180" s="396"/>
      <c r="AK180" s="396"/>
      <c r="AL180" s="396"/>
      <c r="AM180" s="396"/>
      <c r="AN180" s="396"/>
      <c r="AO180" s="396"/>
      <c r="AP180" s="396"/>
      <c r="AQ180" s="396"/>
      <c r="AR180" s="396"/>
      <c r="AS180" s="396"/>
      <c r="AT180" s="396"/>
      <c r="AU180" s="396"/>
      <c r="AV180" s="396"/>
      <c r="AW180" s="396"/>
      <c r="AX180" s="396"/>
      <c r="AY180" s="396"/>
      <c r="AZ180" s="396"/>
      <c r="BA180" s="396"/>
      <c r="BB180" s="396"/>
      <c r="BC180" s="396"/>
      <c r="BD180" s="396"/>
      <c r="BE180" s="396"/>
      <c r="BF180" s="396"/>
      <c r="BG180" s="396"/>
      <c r="BH180" s="396"/>
      <c r="BI180" s="396"/>
      <c r="BJ180" s="396"/>
      <c r="BK180" s="396"/>
      <c r="BL180" s="396"/>
      <c r="BM180" s="396"/>
      <c r="BN180" s="396"/>
      <c r="BO180" s="396"/>
      <c r="BP180" s="396"/>
      <c r="BQ180" s="396"/>
      <c r="BR180" s="396"/>
      <c r="BS180" s="396"/>
      <c r="BT180" s="396"/>
      <c r="BU180" s="396"/>
      <c r="BV180" s="396"/>
      <c r="BW180" s="396"/>
      <c r="BX180" s="396"/>
      <c r="BY180" s="396"/>
      <c r="BZ180" s="396"/>
    </row>
    <row r="181" spans="1:78" s="253" customFormat="1" ht="20.25" hidden="1">
      <c r="A181" s="387"/>
      <c r="C181" s="431"/>
      <c r="D181" s="431"/>
      <c r="E181" s="431"/>
      <c r="F181" s="434"/>
      <c r="G181" s="434"/>
      <c r="H181" s="435"/>
      <c r="I181" s="396"/>
      <c r="J181" s="370"/>
      <c r="K181" s="369"/>
      <c r="L181" s="370"/>
      <c r="M181" s="370"/>
      <c r="N181" s="370"/>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396"/>
      <c r="AQ181" s="396"/>
      <c r="AR181" s="396"/>
      <c r="AS181" s="396"/>
      <c r="AT181" s="396"/>
      <c r="AU181" s="396"/>
      <c r="AV181" s="396"/>
      <c r="AW181" s="396"/>
      <c r="AX181" s="396"/>
      <c r="AY181" s="396"/>
      <c r="AZ181" s="396"/>
      <c r="BA181" s="396"/>
      <c r="BB181" s="396"/>
      <c r="BC181" s="396"/>
      <c r="BD181" s="396"/>
      <c r="BE181" s="396"/>
      <c r="BF181" s="396"/>
      <c r="BG181" s="396"/>
      <c r="BH181" s="396"/>
      <c r="BI181" s="396"/>
      <c r="BJ181" s="396"/>
      <c r="BK181" s="396"/>
      <c r="BL181" s="396"/>
      <c r="BM181" s="396"/>
      <c r="BN181" s="396"/>
      <c r="BO181" s="396"/>
      <c r="BP181" s="396"/>
      <c r="BQ181" s="396"/>
      <c r="BR181" s="396"/>
      <c r="BS181" s="396"/>
      <c r="BT181" s="396"/>
      <c r="BU181" s="396"/>
      <c r="BV181" s="396"/>
      <c r="BW181" s="396"/>
      <c r="BX181" s="396"/>
      <c r="BY181" s="396"/>
    </row>
    <row r="182" spans="1:78" s="253" customFormat="1" ht="33" hidden="1">
      <c r="A182" s="387"/>
      <c r="B182" s="437" t="s">
        <v>115</v>
      </c>
      <c r="C182" s="438"/>
      <c r="D182" s="439" t="s">
        <v>116</v>
      </c>
      <c r="E182" s="440" t="s">
        <v>117</v>
      </c>
      <c r="F182" s="441" t="s">
        <v>118</v>
      </c>
      <c r="G182" s="442" t="s">
        <v>119</v>
      </c>
      <c r="H182" s="740" t="s">
        <v>120</v>
      </c>
      <c r="I182" s="396"/>
      <c r="J182" s="370"/>
      <c r="K182" s="369"/>
      <c r="L182" s="370"/>
      <c r="M182" s="370"/>
      <c r="N182" s="370"/>
      <c r="O182" s="396"/>
      <c r="P182" s="396"/>
      <c r="Q182" s="396"/>
      <c r="R182" s="396"/>
      <c r="S182" s="396"/>
      <c r="T182" s="396"/>
      <c r="U182" s="396"/>
      <c r="V182" s="396"/>
      <c r="W182" s="396"/>
      <c r="X182" s="396"/>
      <c r="Y182" s="396"/>
      <c r="Z182" s="396"/>
      <c r="AA182" s="396"/>
      <c r="AB182" s="396"/>
      <c r="AC182" s="396"/>
      <c r="AD182" s="396"/>
      <c r="AE182" s="396"/>
      <c r="AF182" s="396"/>
      <c r="AG182" s="396"/>
      <c r="AH182" s="396"/>
      <c r="AI182" s="396"/>
      <c r="AJ182" s="396"/>
      <c r="AK182" s="396"/>
      <c r="AL182" s="396"/>
      <c r="AM182" s="396"/>
      <c r="AN182" s="396"/>
      <c r="AO182" s="396"/>
      <c r="AP182" s="396"/>
      <c r="AQ182" s="396"/>
      <c r="AR182" s="396"/>
      <c r="AS182" s="396"/>
      <c r="AT182" s="396"/>
      <c r="AU182" s="396"/>
      <c r="AV182" s="396"/>
      <c r="AW182" s="396"/>
      <c r="AX182" s="396"/>
      <c r="AY182" s="396"/>
      <c r="AZ182" s="396"/>
      <c r="BA182" s="396"/>
      <c r="BB182" s="396"/>
      <c r="BC182" s="396"/>
      <c r="BD182" s="396"/>
      <c r="BE182" s="396"/>
      <c r="BF182" s="396"/>
      <c r="BG182" s="396"/>
      <c r="BH182" s="396"/>
      <c r="BI182" s="396"/>
      <c r="BJ182" s="396"/>
      <c r="BK182" s="396"/>
      <c r="BL182" s="396"/>
      <c r="BM182" s="396"/>
      <c r="BN182" s="396"/>
      <c r="BO182" s="396"/>
      <c r="BP182" s="396"/>
      <c r="BQ182" s="396"/>
      <c r="BR182" s="396"/>
      <c r="BS182" s="396"/>
      <c r="BT182" s="396"/>
      <c r="BU182" s="396"/>
      <c r="BV182" s="396"/>
      <c r="BW182" s="396"/>
      <c r="BX182" s="396"/>
      <c r="BY182" s="396"/>
    </row>
    <row r="183" spans="1:78" s="253" customFormat="1" ht="33" hidden="1">
      <c r="A183" s="387"/>
      <c r="C183" s="443" t="s">
        <v>2101</v>
      </c>
      <c r="D183" s="444">
        <f>IF(E179=0,0,' קבועים'!B107)</f>
        <v>0</v>
      </c>
      <c r="E183" s="445" t="str">
        <f>IF($E$29&lt;&gt;0,$E$29,0)</f>
        <v>תא זה יעודכן אוטומטית עם מילוי סעיף 2.2</v>
      </c>
      <c r="F183" s="446">
        <f>IFERROR(IF(E183=0,0,-1*(1-D183/E183)),0)</f>
        <v>0</v>
      </c>
      <c r="G183" s="447"/>
      <c r="H183" s="740"/>
      <c r="I183" s="396"/>
      <c r="J183" s="369"/>
      <c r="K183" s="369"/>
      <c r="L183" s="369"/>
      <c r="M183" s="369"/>
      <c r="N183" s="369"/>
      <c r="O183" s="396"/>
      <c r="P183" s="396"/>
      <c r="Q183" s="396"/>
      <c r="R183" s="396"/>
      <c r="S183" s="396"/>
      <c r="T183" s="396"/>
      <c r="U183" s="396"/>
      <c r="V183" s="396"/>
      <c r="W183" s="396"/>
      <c r="X183" s="396"/>
      <c r="Y183" s="396"/>
      <c r="Z183" s="396"/>
      <c r="AA183" s="396"/>
      <c r="AB183" s="396"/>
      <c r="AC183" s="396"/>
      <c r="AD183" s="396"/>
      <c r="AE183" s="396"/>
      <c r="AF183" s="396"/>
      <c r="AG183" s="396"/>
      <c r="AH183" s="396"/>
      <c r="AI183" s="396"/>
      <c r="AJ183" s="396"/>
      <c r="AK183" s="396"/>
      <c r="AL183" s="396"/>
      <c r="AM183" s="396"/>
      <c r="AN183" s="396"/>
      <c r="AO183" s="396"/>
      <c r="AP183" s="396"/>
      <c r="AQ183" s="396"/>
      <c r="AR183" s="396"/>
      <c r="AS183" s="396"/>
      <c r="AT183" s="396"/>
      <c r="AU183" s="396"/>
      <c r="AV183" s="396"/>
      <c r="AW183" s="396"/>
      <c r="AX183" s="396"/>
      <c r="AY183" s="396"/>
      <c r="AZ183" s="396"/>
      <c r="BA183" s="396"/>
      <c r="BB183" s="396"/>
      <c r="BC183" s="396"/>
      <c r="BD183" s="396"/>
      <c r="BE183" s="396"/>
      <c r="BF183" s="396"/>
      <c r="BG183" s="396"/>
      <c r="BH183" s="396"/>
      <c r="BI183" s="396"/>
      <c r="BJ183" s="396"/>
      <c r="BK183" s="396"/>
      <c r="BL183" s="396"/>
      <c r="BM183" s="396"/>
      <c r="BN183" s="396"/>
      <c r="BO183" s="396"/>
      <c r="BP183" s="396"/>
      <c r="BQ183" s="396"/>
      <c r="BR183" s="396"/>
      <c r="BS183" s="396"/>
      <c r="BT183" s="396"/>
      <c r="BU183" s="396"/>
      <c r="BV183" s="396"/>
      <c r="BW183" s="396"/>
      <c r="BX183" s="396"/>
      <c r="BY183" s="396"/>
    </row>
    <row r="184" spans="1:78" s="253" customFormat="1" ht="33" hidden="1">
      <c r="A184" s="387"/>
      <c r="C184" s="474" t="s">
        <v>121</v>
      </c>
      <c r="D184" s="448">
        <f>E179*' קבועים'!$C$57</f>
        <v>0</v>
      </c>
      <c r="E184" s="445" t="str">
        <f>IF($E$52&lt;&gt;0,$E$52,0)</f>
        <v>תא זה יעודכן אוטומטית עם מילוי סעיף 2.2</v>
      </c>
      <c r="F184" s="446">
        <f t="shared" ref="F184:F185" si="4">IFERROR(IF(E184=0,0,-1*(1-D184/E184)),0)</f>
        <v>0</v>
      </c>
      <c r="G184" s="447"/>
      <c r="H184" s="740"/>
      <c r="I184" s="396"/>
      <c r="J184" s="370"/>
      <c r="K184" s="369"/>
      <c r="L184" s="370"/>
      <c r="M184" s="370"/>
      <c r="N184" s="370"/>
      <c r="O184" s="396"/>
      <c r="P184" s="396"/>
      <c r="Q184" s="396"/>
      <c r="R184" s="396"/>
      <c r="S184" s="396"/>
      <c r="T184" s="396"/>
      <c r="U184" s="396"/>
      <c r="V184" s="396"/>
      <c r="W184" s="396"/>
      <c r="X184" s="396"/>
      <c r="Y184" s="396"/>
      <c r="Z184" s="396"/>
      <c r="AA184" s="396"/>
      <c r="AB184" s="396"/>
      <c r="AC184" s="396"/>
      <c r="AD184" s="396"/>
      <c r="AE184" s="396"/>
      <c r="AF184" s="396"/>
      <c r="AG184" s="396"/>
      <c r="AH184" s="396"/>
      <c r="AI184" s="396"/>
      <c r="AJ184" s="396"/>
      <c r="AK184" s="396"/>
      <c r="AL184" s="396"/>
      <c r="AM184" s="396"/>
      <c r="AN184" s="396"/>
      <c r="AO184" s="396"/>
      <c r="AP184" s="396"/>
      <c r="AQ184" s="396"/>
      <c r="AR184" s="396"/>
      <c r="AS184" s="396"/>
      <c r="AT184" s="396"/>
      <c r="AU184" s="396"/>
      <c r="AV184" s="396"/>
      <c r="AW184" s="396"/>
      <c r="AX184" s="396"/>
      <c r="AY184" s="396"/>
      <c r="AZ184" s="396"/>
      <c r="BA184" s="396"/>
      <c r="BB184" s="396"/>
      <c r="BC184" s="396"/>
      <c r="BD184" s="396"/>
      <c r="BE184" s="396"/>
      <c r="BF184" s="396"/>
      <c r="BG184" s="396"/>
      <c r="BH184" s="396"/>
      <c r="BI184" s="396"/>
      <c r="BJ184" s="396"/>
      <c r="BK184" s="396"/>
      <c r="BL184" s="396"/>
      <c r="BM184" s="396"/>
      <c r="BN184" s="396"/>
      <c r="BO184" s="396"/>
      <c r="BP184" s="396"/>
      <c r="BQ184" s="396"/>
      <c r="BR184" s="396"/>
      <c r="BS184" s="396"/>
      <c r="BT184" s="396"/>
      <c r="BU184" s="396"/>
      <c r="BV184" s="396"/>
      <c r="BW184" s="396"/>
      <c r="BX184" s="396"/>
      <c r="BY184" s="396"/>
    </row>
    <row r="185" spans="1:78" s="253" customFormat="1" ht="33.75" hidden="1" thickBot="1">
      <c r="A185" s="387"/>
      <c r="C185" s="475" t="s">
        <v>122</v>
      </c>
      <c r="D185" s="450">
        <f>D183-D184</f>
        <v>0</v>
      </c>
      <c r="E185" s="451" t="str">
        <f>IF($E$83&lt;&gt;0,$E$83,0)</f>
        <v>תא זה יעודכן אוטומטית עם מילוי סעיפים: 2.1 ו- 2.2</v>
      </c>
      <c r="F185" s="452">
        <f t="shared" si="4"/>
        <v>0</v>
      </c>
      <c r="G185" s="453"/>
      <c r="H185" s="740"/>
      <c r="I185" s="396"/>
      <c r="J185" s="370"/>
      <c r="K185" s="369"/>
      <c r="L185" s="370"/>
      <c r="M185" s="370"/>
      <c r="N185" s="370"/>
      <c r="O185" s="396"/>
      <c r="P185" s="396"/>
      <c r="Q185" s="396"/>
      <c r="R185" s="396"/>
      <c r="S185" s="396"/>
      <c r="T185" s="396"/>
      <c r="U185" s="396"/>
      <c r="V185" s="396"/>
      <c r="W185" s="396"/>
      <c r="X185" s="396"/>
      <c r="Y185" s="396"/>
      <c r="Z185" s="396"/>
      <c r="AA185" s="396"/>
      <c r="AB185" s="396"/>
      <c r="AC185" s="396"/>
      <c r="AD185" s="396"/>
      <c r="AE185" s="396"/>
      <c r="AF185" s="396"/>
      <c r="AG185" s="396"/>
      <c r="AH185" s="396"/>
      <c r="AI185" s="396"/>
      <c r="AJ185" s="396"/>
      <c r="AK185" s="396"/>
      <c r="AL185" s="396"/>
      <c r="AM185" s="396"/>
      <c r="AN185" s="396"/>
      <c r="AO185" s="396"/>
      <c r="AP185" s="396"/>
      <c r="AQ185" s="396"/>
      <c r="AR185" s="396"/>
      <c r="AS185" s="396"/>
      <c r="AT185" s="396"/>
      <c r="AU185" s="396"/>
      <c r="AV185" s="396"/>
      <c r="AW185" s="396"/>
      <c r="AX185" s="396"/>
      <c r="AY185" s="396"/>
      <c r="AZ185" s="396"/>
      <c r="BA185" s="396"/>
      <c r="BB185" s="396"/>
      <c r="BC185" s="396"/>
      <c r="BD185" s="396"/>
      <c r="BE185" s="396"/>
      <c r="BF185" s="396"/>
      <c r="BG185" s="396"/>
      <c r="BH185" s="396"/>
      <c r="BI185" s="396"/>
      <c r="BJ185" s="396"/>
      <c r="BK185" s="396"/>
      <c r="BL185" s="396"/>
      <c r="BM185" s="396"/>
      <c r="BN185" s="396"/>
      <c r="BO185" s="396"/>
      <c r="BP185" s="396"/>
      <c r="BQ185" s="396"/>
      <c r="BR185" s="396"/>
      <c r="BS185" s="396"/>
      <c r="BT185" s="396"/>
      <c r="BU185" s="396"/>
      <c r="BV185" s="396"/>
      <c r="BW185" s="396"/>
      <c r="BX185" s="396"/>
      <c r="BY185" s="396"/>
    </row>
    <row r="186" spans="1:78" s="253" customFormat="1" hidden="1">
      <c r="A186" s="387"/>
      <c r="B186" s="400"/>
      <c r="C186" s="408"/>
      <c r="D186" s="454"/>
      <c r="E186" s="454"/>
      <c r="F186" s="455"/>
      <c r="G186" s="387"/>
      <c r="H186" s="387"/>
      <c r="I186" s="396"/>
      <c r="J186" s="396"/>
      <c r="K186" s="396"/>
      <c r="L186" s="396"/>
      <c r="M186" s="396"/>
      <c r="N186" s="396"/>
      <c r="O186" s="396"/>
      <c r="P186" s="396"/>
      <c r="Q186" s="396"/>
      <c r="R186" s="396"/>
      <c r="S186" s="396"/>
      <c r="T186" s="396"/>
      <c r="U186" s="396"/>
      <c r="V186" s="396"/>
      <c r="W186" s="396"/>
      <c r="X186" s="396"/>
      <c r="Y186" s="396"/>
      <c r="Z186" s="396"/>
      <c r="AA186" s="396"/>
      <c r="AB186" s="396"/>
      <c r="AC186" s="396"/>
      <c r="AD186" s="396"/>
      <c r="AE186" s="396"/>
      <c r="AF186" s="396"/>
      <c r="AG186" s="396"/>
      <c r="AH186" s="396"/>
      <c r="AI186" s="396"/>
      <c r="AJ186" s="396"/>
      <c r="AK186" s="396"/>
      <c r="AL186" s="396"/>
      <c r="AM186" s="396"/>
      <c r="AN186" s="396"/>
      <c r="AO186" s="396"/>
      <c r="AP186" s="396"/>
      <c r="AQ186" s="396"/>
      <c r="AR186" s="396"/>
      <c r="AS186" s="396"/>
      <c r="AT186" s="396"/>
      <c r="AU186" s="396"/>
      <c r="AV186" s="396"/>
      <c r="AW186" s="396"/>
      <c r="AX186" s="396"/>
      <c r="AY186" s="396"/>
      <c r="AZ186" s="396"/>
      <c r="BA186" s="396"/>
      <c r="BB186" s="396"/>
      <c r="BC186" s="396"/>
      <c r="BD186" s="396"/>
      <c r="BE186" s="396"/>
      <c r="BF186" s="396"/>
      <c r="BG186" s="396"/>
      <c r="BH186" s="396"/>
      <c r="BI186" s="396"/>
      <c r="BJ186" s="396"/>
      <c r="BK186" s="396"/>
      <c r="BL186" s="396"/>
      <c r="BM186" s="396"/>
      <c r="BN186" s="396"/>
      <c r="BO186" s="396"/>
      <c r="BP186" s="396"/>
      <c r="BQ186" s="396"/>
      <c r="BR186" s="396"/>
      <c r="BS186" s="396"/>
      <c r="BT186" s="396"/>
      <c r="BU186" s="396"/>
      <c r="BV186" s="396"/>
      <c r="BW186" s="396"/>
      <c r="BX186" s="396"/>
      <c r="BY186" s="396"/>
    </row>
    <row r="187" spans="1:78" s="253" customFormat="1" ht="33" hidden="1">
      <c r="A187" s="387"/>
      <c r="B187" s="456" t="s">
        <v>127</v>
      </c>
      <c r="C187" s="457"/>
      <c r="D187" s="458" t="s">
        <v>116</v>
      </c>
      <c r="E187" s="459" t="s">
        <v>117</v>
      </c>
      <c r="F187" s="458" t="s">
        <v>118</v>
      </c>
      <c r="G187" s="460" t="s">
        <v>119</v>
      </c>
      <c r="H187" s="744" t="s">
        <v>120</v>
      </c>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396"/>
      <c r="AU187" s="396"/>
      <c r="AV187" s="396"/>
      <c r="AW187" s="396"/>
      <c r="AX187" s="396"/>
      <c r="AY187" s="396"/>
      <c r="AZ187" s="396"/>
      <c r="BA187" s="396"/>
      <c r="BB187" s="396"/>
      <c r="BC187" s="396"/>
      <c r="BD187" s="396"/>
      <c r="BE187" s="396"/>
      <c r="BF187" s="396"/>
      <c r="BG187" s="396"/>
      <c r="BH187" s="396"/>
      <c r="BI187" s="396"/>
      <c r="BJ187" s="396"/>
      <c r="BK187" s="396"/>
      <c r="BL187" s="396"/>
      <c r="BM187" s="396"/>
      <c r="BN187" s="396"/>
      <c r="BO187" s="396"/>
      <c r="BP187" s="396"/>
      <c r="BQ187" s="396"/>
      <c r="BR187" s="396"/>
      <c r="BS187" s="396"/>
      <c r="BT187" s="396"/>
      <c r="BU187" s="396"/>
      <c r="BV187" s="396"/>
      <c r="BW187" s="396"/>
      <c r="BX187" s="396"/>
      <c r="BY187" s="396"/>
    </row>
    <row r="188" spans="1:78" s="253" customFormat="1" ht="33" hidden="1">
      <c r="A188" s="387"/>
      <c r="B188" s="400"/>
      <c r="C188" s="461" t="s">
        <v>2102</v>
      </c>
      <c r="D188" s="448">
        <f>IF(E179=0,0,' קבועים'!$E$107)</f>
        <v>0</v>
      </c>
      <c r="E188" s="445" t="str">
        <f>IF($C$29&lt;&gt;0,$C$29,0)</f>
        <v>תא זה יעודכן אוטומטית עם מילוי סעיף 2.2</v>
      </c>
      <c r="F188" s="446">
        <f t="shared" ref="F188:F190" si="5">IFERROR(IF(E188=0,0,-1*(1-D188/E188)),0)</f>
        <v>0</v>
      </c>
      <c r="G188" s="447"/>
      <c r="H188" s="744"/>
      <c r="I188" s="396"/>
      <c r="J188" s="396"/>
      <c r="K188" s="396"/>
      <c r="L188" s="396"/>
      <c r="M188" s="396"/>
      <c r="N188" s="396"/>
      <c r="O188" s="396"/>
      <c r="P188" s="396"/>
      <c r="Q188" s="396"/>
      <c r="R188" s="396"/>
      <c r="S188" s="396"/>
      <c r="T188" s="396"/>
      <c r="U188" s="396"/>
      <c r="V188" s="396"/>
      <c r="W188" s="396"/>
      <c r="X188" s="396"/>
      <c r="Y188" s="396"/>
      <c r="Z188" s="396"/>
      <c r="AA188" s="396"/>
      <c r="AB188" s="396"/>
      <c r="AC188" s="396"/>
      <c r="AD188" s="396"/>
      <c r="AE188" s="396"/>
      <c r="AF188" s="396"/>
      <c r="AG188" s="396"/>
      <c r="AH188" s="396"/>
      <c r="AI188" s="396"/>
      <c r="AJ188" s="396"/>
      <c r="AK188" s="396"/>
      <c r="AL188" s="396"/>
      <c r="AM188" s="396"/>
      <c r="AN188" s="396"/>
      <c r="AO188" s="396"/>
      <c r="AP188" s="396"/>
      <c r="AQ188" s="396"/>
      <c r="AR188" s="396"/>
      <c r="AS188" s="396"/>
      <c r="AT188" s="396"/>
      <c r="AU188" s="396"/>
      <c r="AV188" s="396"/>
      <c r="AW188" s="396"/>
      <c r="AX188" s="396"/>
      <c r="AY188" s="396"/>
      <c r="AZ188" s="396"/>
      <c r="BA188" s="396"/>
      <c r="BB188" s="396"/>
      <c r="BC188" s="396"/>
      <c r="BD188" s="396"/>
      <c r="BE188" s="396"/>
      <c r="BF188" s="396"/>
      <c r="BG188" s="396"/>
      <c r="BH188" s="396"/>
      <c r="BI188" s="396"/>
      <c r="BJ188" s="396"/>
      <c r="BK188" s="396"/>
      <c r="BL188" s="396"/>
      <c r="BM188" s="396"/>
      <c r="BN188" s="396"/>
      <c r="BO188" s="396"/>
      <c r="BP188" s="396"/>
      <c r="BQ188" s="396"/>
      <c r="BR188" s="396"/>
      <c r="BS188" s="396"/>
      <c r="BT188" s="396"/>
      <c r="BU188" s="396"/>
      <c r="BV188" s="396"/>
      <c r="BW188" s="396"/>
      <c r="BX188" s="396"/>
      <c r="BY188" s="396"/>
    </row>
    <row r="189" spans="1:78" s="253" customFormat="1" ht="33" hidden="1">
      <c r="A189" s="387"/>
      <c r="B189" s="400"/>
      <c r="C189" s="461" t="s">
        <v>183</v>
      </c>
      <c r="D189" s="448">
        <f>E179</f>
        <v>0</v>
      </c>
      <c r="E189" s="445" t="str">
        <f>IF($C$52&lt;&gt;0,$C$52,0)</f>
        <v>תא זה יעודכן אוטומטית עם מילוי סעיף 2.2</v>
      </c>
      <c r="F189" s="446">
        <f>IFERROR(IF(E189=0,0,-1*(1-D189/E189)),0)</f>
        <v>0</v>
      </c>
      <c r="G189" s="447"/>
      <c r="H189" s="744"/>
      <c r="I189" s="396"/>
      <c r="J189" s="396"/>
      <c r="K189" s="396"/>
      <c r="L189" s="396"/>
      <c r="M189" s="396"/>
      <c r="N189" s="396"/>
      <c r="O189" s="396"/>
      <c r="P189" s="396"/>
      <c r="Q189" s="396"/>
      <c r="R189" s="396"/>
      <c r="S189" s="396"/>
      <c r="T189" s="396"/>
      <c r="U189" s="396"/>
      <c r="V189" s="396"/>
      <c r="W189" s="396"/>
      <c r="X189" s="396"/>
      <c r="Y189" s="396"/>
      <c r="Z189" s="396"/>
      <c r="AA189" s="396"/>
      <c r="AB189" s="396"/>
      <c r="AC189" s="396"/>
      <c r="AD189" s="396"/>
      <c r="AE189" s="396"/>
      <c r="AF189" s="396"/>
      <c r="AG189" s="396"/>
      <c r="AH189" s="396"/>
      <c r="AI189" s="396"/>
      <c r="AJ189" s="396"/>
      <c r="AK189" s="396"/>
      <c r="AL189" s="396"/>
      <c r="AM189" s="396"/>
      <c r="AN189" s="396"/>
      <c r="AO189" s="396"/>
      <c r="AP189" s="396"/>
      <c r="AQ189" s="396"/>
      <c r="AR189" s="396"/>
      <c r="AS189" s="396"/>
      <c r="AT189" s="396"/>
      <c r="AU189" s="396"/>
      <c r="AV189" s="396"/>
      <c r="AW189" s="396"/>
      <c r="AX189" s="396"/>
      <c r="AY189" s="396"/>
      <c r="AZ189" s="396"/>
      <c r="BA189" s="396"/>
      <c r="BB189" s="396"/>
      <c r="BC189" s="396"/>
      <c r="BD189" s="396"/>
      <c r="BE189" s="396"/>
      <c r="BF189" s="396"/>
      <c r="BG189" s="396"/>
      <c r="BH189" s="396"/>
      <c r="BI189" s="396"/>
      <c r="BJ189" s="396"/>
      <c r="BK189" s="396"/>
      <c r="BL189" s="396"/>
      <c r="BM189" s="396"/>
      <c r="BN189" s="396"/>
      <c r="BO189" s="396"/>
      <c r="BP189" s="396"/>
      <c r="BQ189" s="396"/>
      <c r="BR189" s="396"/>
      <c r="BS189" s="396"/>
      <c r="BT189" s="396"/>
      <c r="BU189" s="396"/>
      <c r="BV189" s="396"/>
      <c r="BW189" s="396"/>
      <c r="BX189" s="396"/>
      <c r="BY189" s="396"/>
    </row>
    <row r="190" spans="1:78" s="253" customFormat="1" ht="33.75" hidden="1" thickBot="1">
      <c r="A190" s="387"/>
      <c r="B190" s="400"/>
      <c r="C190" s="462" t="s">
        <v>184</v>
      </c>
      <c r="D190" s="450">
        <f>D188-D189</f>
        <v>0</v>
      </c>
      <c r="E190" s="451" t="str">
        <f>IF($C$83&lt;&gt;0,$C$83,0)</f>
        <v>תא זה יעודכן אוטומטית עם מילוי סעיפים: 2.1 ו- 2.2</v>
      </c>
      <c r="F190" s="452">
        <f t="shared" si="5"/>
        <v>0</v>
      </c>
      <c r="G190" s="453"/>
      <c r="H190" s="744"/>
      <c r="I190" s="396"/>
      <c r="J190" s="396"/>
      <c r="K190" s="396"/>
      <c r="L190" s="396"/>
      <c r="M190" s="396"/>
      <c r="N190" s="396"/>
      <c r="O190" s="396"/>
      <c r="P190" s="396"/>
      <c r="Q190" s="396"/>
      <c r="R190" s="396"/>
      <c r="S190" s="396"/>
      <c r="T190" s="396"/>
      <c r="U190" s="396"/>
      <c r="V190" s="396"/>
      <c r="W190" s="396"/>
      <c r="X190" s="396"/>
      <c r="Y190" s="396"/>
      <c r="Z190" s="396"/>
      <c r="AA190" s="396"/>
      <c r="AB190" s="396"/>
      <c r="AC190" s="396"/>
      <c r="AD190" s="396"/>
      <c r="AE190" s="396"/>
      <c r="AF190" s="396"/>
      <c r="AG190" s="396"/>
      <c r="AH190" s="396"/>
      <c r="AI190" s="396"/>
      <c r="AJ190" s="396"/>
      <c r="AK190" s="396"/>
      <c r="AL190" s="396"/>
      <c r="AM190" s="396"/>
      <c r="AN190" s="396"/>
      <c r="AO190" s="396"/>
      <c r="AP190" s="396"/>
      <c r="AQ190" s="396"/>
      <c r="AR190" s="396"/>
      <c r="AS190" s="396"/>
      <c r="AT190" s="396"/>
      <c r="AU190" s="396"/>
      <c r="AV190" s="396"/>
      <c r="AW190" s="396"/>
      <c r="AX190" s="396"/>
      <c r="AY190" s="396"/>
      <c r="AZ190" s="396"/>
      <c r="BA190" s="396"/>
      <c r="BB190" s="396"/>
      <c r="BC190" s="396"/>
      <c r="BD190" s="396"/>
      <c r="BE190" s="396"/>
      <c r="BF190" s="396"/>
      <c r="BG190" s="396"/>
      <c r="BH190" s="396"/>
      <c r="BI190" s="396"/>
      <c r="BJ190" s="396"/>
      <c r="BK190" s="396"/>
      <c r="BL190" s="396"/>
      <c r="BM190" s="396"/>
      <c r="BN190" s="396"/>
      <c r="BO190" s="396"/>
      <c r="BP190" s="396"/>
      <c r="BQ190" s="396"/>
      <c r="BR190" s="396"/>
      <c r="BS190" s="396"/>
      <c r="BT190" s="396"/>
      <c r="BU190" s="396"/>
      <c r="BV190" s="396"/>
      <c r="BW190" s="396"/>
      <c r="BX190" s="396"/>
      <c r="BY190" s="396"/>
    </row>
    <row r="191" spans="1:78" s="253" customFormat="1" hidden="1">
      <c r="A191" s="387"/>
      <c r="B191" s="456"/>
      <c r="C191" s="387"/>
      <c r="D191" s="387"/>
      <c r="E191" s="387"/>
      <c r="F191" s="387"/>
      <c r="G191" s="387"/>
      <c r="H191" s="401"/>
      <c r="I191" s="396"/>
      <c r="J191" s="396"/>
      <c r="K191" s="396"/>
      <c r="L191" s="396"/>
      <c r="M191" s="396"/>
      <c r="N191" s="396"/>
      <c r="O191" s="396"/>
      <c r="P191" s="396"/>
      <c r="Q191" s="396"/>
      <c r="R191" s="396"/>
      <c r="S191" s="396"/>
      <c r="T191" s="396"/>
      <c r="U191" s="396"/>
      <c r="V191" s="396"/>
      <c r="W191" s="396"/>
      <c r="X191" s="396"/>
      <c r="Y191" s="396"/>
      <c r="Z191" s="396"/>
      <c r="AA191" s="396"/>
      <c r="AB191" s="396"/>
      <c r="AC191" s="396"/>
      <c r="AD191" s="396"/>
      <c r="AE191" s="396"/>
      <c r="AF191" s="396"/>
      <c r="AG191" s="396"/>
      <c r="AH191" s="396"/>
      <c r="AI191" s="396"/>
      <c r="AJ191" s="396"/>
      <c r="AK191" s="396"/>
      <c r="AL191" s="396"/>
      <c r="AM191" s="396"/>
      <c r="AN191" s="396"/>
      <c r="AO191" s="396"/>
      <c r="AP191" s="396"/>
      <c r="AQ191" s="396"/>
      <c r="AR191" s="396"/>
      <c r="AS191" s="396"/>
      <c r="AT191" s="396"/>
      <c r="AU191" s="396"/>
      <c r="AV191" s="396"/>
      <c r="AW191" s="396"/>
      <c r="AX191" s="396"/>
      <c r="AY191" s="396"/>
      <c r="AZ191" s="396"/>
      <c r="BA191" s="396"/>
      <c r="BB191" s="396"/>
      <c r="BC191" s="396"/>
      <c r="BD191" s="396"/>
      <c r="BE191" s="396"/>
      <c r="BF191" s="396"/>
      <c r="BG191" s="396"/>
      <c r="BH191" s="396"/>
      <c r="BI191" s="396"/>
      <c r="BJ191" s="396"/>
      <c r="BK191" s="396"/>
      <c r="BL191" s="396"/>
      <c r="BM191" s="396"/>
      <c r="BN191" s="396"/>
      <c r="BO191" s="396"/>
      <c r="BP191" s="396"/>
      <c r="BQ191" s="396"/>
      <c r="BR191" s="396"/>
      <c r="BS191" s="396"/>
      <c r="BT191" s="396"/>
      <c r="BU191" s="396"/>
      <c r="BV191" s="396"/>
      <c r="BW191" s="396"/>
      <c r="BX191" s="396"/>
      <c r="BY191" s="396"/>
    </row>
    <row r="192" spans="1:78" s="246" customFormat="1" ht="33" hidden="1">
      <c r="B192" s="463" t="s">
        <v>123</v>
      </c>
      <c r="C192" s="464" t="s">
        <v>101</v>
      </c>
      <c r="D192" s="465" t="s">
        <v>102</v>
      </c>
      <c r="E192" s="466" t="s">
        <v>150</v>
      </c>
      <c r="F192" s="466" t="s">
        <v>186</v>
      </c>
      <c r="G192" s="467" t="s">
        <v>124</v>
      </c>
      <c r="H192" s="387"/>
      <c r="I192" s="396"/>
      <c r="J192" s="419"/>
      <c r="K192" s="419"/>
      <c r="L192" s="419"/>
      <c r="M192" s="419"/>
      <c r="N192" s="419"/>
      <c r="O192" s="396"/>
      <c r="P192" s="396"/>
      <c r="Q192" s="396"/>
      <c r="R192" s="396"/>
      <c r="S192" s="396"/>
      <c r="T192" s="396"/>
      <c r="U192" s="396"/>
      <c r="V192" s="396"/>
      <c r="W192" s="396"/>
      <c r="X192" s="396"/>
      <c r="Y192" s="396"/>
      <c r="Z192" s="396"/>
      <c r="AA192" s="396"/>
      <c r="AB192" s="396"/>
      <c r="AC192" s="396"/>
      <c r="AD192" s="396"/>
      <c r="AE192" s="396"/>
      <c r="AF192" s="396"/>
      <c r="AG192" s="396"/>
      <c r="AH192" s="396"/>
      <c r="AI192" s="396"/>
      <c r="AJ192" s="396"/>
      <c r="AK192" s="396"/>
      <c r="AL192" s="396"/>
      <c r="AM192" s="396"/>
      <c r="AN192" s="396"/>
      <c r="AO192" s="396"/>
      <c r="AP192" s="396"/>
      <c r="AQ192" s="396"/>
      <c r="AR192" s="396"/>
      <c r="AS192" s="396"/>
      <c r="AT192" s="396"/>
      <c r="AU192" s="396"/>
      <c r="AV192" s="396"/>
      <c r="AW192" s="396"/>
      <c r="AX192" s="396"/>
      <c r="AY192" s="396"/>
      <c r="AZ192" s="396"/>
      <c r="BA192" s="396"/>
      <c r="BB192" s="396"/>
      <c r="BC192" s="396"/>
      <c r="BD192" s="396"/>
      <c r="BE192" s="396"/>
      <c r="BF192" s="396"/>
      <c r="BG192" s="396"/>
      <c r="BH192" s="396"/>
      <c r="BI192" s="396"/>
      <c r="BJ192" s="396"/>
      <c r="BK192" s="396"/>
      <c r="BL192" s="396"/>
      <c r="BM192" s="396"/>
      <c r="BN192" s="396"/>
      <c r="BO192" s="396"/>
      <c r="BP192" s="396"/>
      <c r="BQ192" s="396"/>
      <c r="BR192" s="396"/>
      <c r="BS192" s="396"/>
      <c r="BT192" s="396"/>
      <c r="BU192" s="396"/>
      <c r="BV192" s="396"/>
      <c r="BW192" s="396"/>
      <c r="BX192" s="396"/>
      <c r="BY192" s="396"/>
    </row>
    <row r="193" spans="1:77" s="246" customFormat="1" ht="17.25" hidden="1" thickBot="1">
      <c r="C193" s="468" t="s">
        <v>39</v>
      </c>
      <c r="D193" s="469" t="s">
        <v>45</v>
      </c>
      <c r="E193" s="476">
        <f>E179</f>
        <v>0</v>
      </c>
      <c r="F193" s="476">
        <f>IF(E193=0,0,$C$29)</f>
        <v>0</v>
      </c>
      <c r="G193" s="477">
        <f>F193-E193</f>
        <v>0</v>
      </c>
      <c r="H193" s="387"/>
      <c r="I193" s="396"/>
      <c r="J193" s="419"/>
      <c r="K193" s="419"/>
      <c r="L193" s="419"/>
      <c r="M193" s="419"/>
      <c r="N193" s="419"/>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396"/>
      <c r="AU193" s="396"/>
      <c r="AV193" s="396"/>
      <c r="AW193" s="396"/>
      <c r="AX193" s="396"/>
      <c r="AY193" s="396"/>
      <c r="AZ193" s="396"/>
      <c r="BA193" s="396"/>
      <c r="BB193" s="396"/>
      <c r="BC193" s="396"/>
      <c r="BD193" s="396"/>
      <c r="BE193" s="396"/>
      <c r="BF193" s="396"/>
      <c r="BG193" s="396"/>
      <c r="BH193" s="396"/>
      <c r="BI193" s="396"/>
      <c r="BJ193" s="396"/>
      <c r="BK193" s="396"/>
      <c r="BL193" s="396"/>
      <c r="BM193" s="396"/>
      <c r="BN193" s="396"/>
      <c r="BO193" s="396"/>
      <c r="BP193" s="396"/>
      <c r="BQ193" s="396"/>
      <c r="BR193" s="396"/>
      <c r="BS193" s="396"/>
      <c r="BT193" s="396"/>
      <c r="BU193" s="396"/>
      <c r="BV193" s="396"/>
      <c r="BW193" s="396"/>
      <c r="BX193" s="396"/>
      <c r="BY193" s="396"/>
    </row>
    <row r="194" spans="1:77" s="246" customFormat="1" hidden="1">
      <c r="B194" s="400"/>
      <c r="C194" s="408"/>
      <c r="D194" s="454"/>
      <c r="E194" s="391"/>
      <c r="F194" s="387"/>
      <c r="G194" s="387"/>
      <c r="H194" s="387"/>
      <c r="I194" s="396"/>
      <c r="J194" s="419"/>
      <c r="K194" s="419"/>
      <c r="L194" s="419"/>
      <c r="M194" s="419"/>
      <c r="N194" s="419"/>
      <c r="O194" s="396"/>
      <c r="P194" s="396"/>
      <c r="Q194" s="396"/>
      <c r="R194" s="396"/>
      <c r="S194" s="396"/>
      <c r="T194" s="396"/>
      <c r="U194" s="396"/>
      <c r="V194" s="396"/>
      <c r="W194" s="396"/>
      <c r="X194" s="396"/>
      <c r="Y194" s="396"/>
      <c r="Z194" s="396"/>
      <c r="AA194" s="396"/>
      <c r="AB194" s="396"/>
      <c r="AC194" s="396"/>
      <c r="AD194" s="396"/>
      <c r="AE194" s="396"/>
      <c r="AF194" s="396"/>
      <c r="AG194" s="396"/>
      <c r="AH194" s="396"/>
      <c r="AI194" s="396"/>
      <c r="AJ194" s="396"/>
      <c r="AK194" s="396"/>
      <c r="AL194" s="396"/>
      <c r="AM194" s="396"/>
      <c r="AN194" s="396"/>
      <c r="AO194" s="396"/>
      <c r="AP194" s="396"/>
      <c r="AQ194" s="396"/>
      <c r="AR194" s="396"/>
      <c r="AS194" s="396"/>
      <c r="AT194" s="396"/>
      <c r="AU194" s="396"/>
      <c r="AV194" s="396"/>
      <c r="AW194" s="396"/>
      <c r="AX194" s="396"/>
      <c r="AY194" s="396"/>
      <c r="AZ194" s="396"/>
      <c r="BA194" s="396"/>
      <c r="BB194" s="396"/>
      <c r="BC194" s="396"/>
      <c r="BD194" s="396"/>
      <c r="BE194" s="396"/>
      <c r="BF194" s="396"/>
      <c r="BG194" s="396"/>
      <c r="BH194" s="396"/>
      <c r="BI194" s="396"/>
      <c r="BJ194" s="396"/>
      <c r="BK194" s="396"/>
      <c r="BL194" s="396"/>
      <c r="BM194" s="396"/>
      <c r="BN194" s="396"/>
      <c r="BO194" s="396"/>
      <c r="BP194" s="396"/>
      <c r="BQ194" s="396"/>
      <c r="BR194" s="396"/>
      <c r="BS194" s="396"/>
      <c r="BT194" s="396"/>
      <c r="BU194" s="396"/>
      <c r="BV194" s="396"/>
      <c r="BW194" s="396"/>
      <c r="BX194" s="396"/>
      <c r="BY194" s="396"/>
    </row>
    <row r="195" spans="1:77" s="415" customFormat="1" ht="33" hidden="1">
      <c r="A195" s="478">
        <v>3.9</v>
      </c>
      <c r="B195" s="472" t="s">
        <v>126</v>
      </c>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4"/>
      <c r="AT195" s="414"/>
      <c r="AU195" s="414"/>
      <c r="AV195" s="414"/>
      <c r="AW195" s="414"/>
      <c r="AX195" s="414"/>
      <c r="AY195" s="414"/>
      <c r="AZ195" s="414"/>
      <c r="BA195" s="414"/>
      <c r="BB195" s="414"/>
      <c r="BC195" s="414"/>
      <c r="BD195" s="414"/>
      <c r="BE195" s="414"/>
      <c r="BF195" s="414"/>
      <c r="BG195" s="414"/>
      <c r="BH195" s="414"/>
      <c r="BI195" s="414"/>
      <c r="BJ195" s="414"/>
      <c r="BK195" s="414"/>
      <c r="BL195" s="414"/>
      <c r="BM195" s="414"/>
      <c r="BN195" s="414"/>
      <c r="BO195" s="414"/>
      <c r="BP195" s="414"/>
      <c r="BQ195" s="414"/>
      <c r="BR195" s="414"/>
      <c r="BS195" s="414"/>
      <c r="BT195" s="414"/>
      <c r="BU195" s="414"/>
      <c r="BV195" s="414"/>
      <c r="BW195" s="414"/>
      <c r="BX195" s="414"/>
      <c r="BY195" s="414"/>
    </row>
    <row r="196" spans="1:77" s="246" customFormat="1" hidden="1">
      <c r="A196" s="385"/>
      <c r="B196" s="479"/>
      <c r="C196" s="419"/>
      <c r="D196" s="419"/>
      <c r="E196" s="419"/>
      <c r="F196" s="419"/>
      <c r="G196" s="419"/>
      <c r="H196" s="419"/>
      <c r="I196" s="419"/>
      <c r="J196" s="419"/>
      <c r="K196" s="419"/>
      <c r="L196" s="419"/>
      <c r="M196" s="419"/>
      <c r="N196" s="419"/>
      <c r="O196" s="419"/>
      <c r="P196" s="419"/>
      <c r="Q196" s="419"/>
      <c r="R196" s="419"/>
      <c r="S196" s="419"/>
      <c r="T196" s="419"/>
      <c r="U196" s="419"/>
      <c r="V196" s="419"/>
      <c r="W196" s="419"/>
      <c r="X196" s="419"/>
      <c r="Y196" s="419"/>
      <c r="Z196" s="419"/>
      <c r="AA196" s="419"/>
      <c r="AB196" s="419"/>
      <c r="AC196" s="419"/>
      <c r="AD196" s="419"/>
      <c r="AE196" s="419"/>
      <c r="AF196" s="419"/>
      <c r="AG196" s="419"/>
      <c r="AH196" s="419"/>
      <c r="AI196" s="419"/>
      <c r="AJ196" s="419"/>
      <c r="AK196" s="419"/>
      <c r="AL196" s="419"/>
      <c r="AM196" s="419"/>
      <c r="AN196" s="419"/>
      <c r="AO196" s="419"/>
      <c r="AP196" s="419"/>
      <c r="AQ196" s="419"/>
      <c r="AR196" s="419"/>
      <c r="AS196" s="419"/>
      <c r="AT196" s="419"/>
      <c r="AU196" s="419"/>
      <c r="AV196" s="419"/>
      <c r="AW196" s="419"/>
      <c r="AX196" s="419"/>
      <c r="AY196" s="419"/>
      <c r="AZ196" s="419"/>
      <c r="BA196" s="419"/>
      <c r="BB196" s="419"/>
      <c r="BC196" s="419"/>
      <c r="BD196" s="419"/>
      <c r="BE196" s="419"/>
      <c r="BF196" s="419"/>
      <c r="BG196" s="419"/>
      <c r="BH196" s="419"/>
      <c r="BI196" s="419"/>
      <c r="BJ196" s="419"/>
      <c r="BK196" s="419"/>
      <c r="BL196" s="419"/>
      <c r="BM196" s="419"/>
      <c r="BN196" s="419"/>
      <c r="BO196" s="419"/>
      <c r="BP196" s="419"/>
      <c r="BQ196" s="419"/>
      <c r="BR196" s="419"/>
      <c r="BS196" s="419"/>
      <c r="BT196" s="419"/>
      <c r="BU196" s="419"/>
      <c r="BV196" s="419"/>
      <c r="BW196" s="419"/>
      <c r="BX196" s="419"/>
      <c r="BY196" s="419"/>
    </row>
    <row r="197" spans="1:77" s="246" customFormat="1" ht="33" hidden="1">
      <c r="A197" s="385"/>
      <c r="B197" s="361" t="s">
        <v>149</v>
      </c>
      <c r="C197" s="382" t="s">
        <v>20</v>
      </c>
      <c r="D197" s="419"/>
      <c r="E197" s="419"/>
      <c r="F197" s="419"/>
      <c r="G197" s="419"/>
      <c r="H197" s="419"/>
      <c r="I197" s="419"/>
      <c r="J197" s="419"/>
      <c r="K197" s="419"/>
      <c r="L197" s="419"/>
      <c r="M197" s="419"/>
      <c r="N197" s="419"/>
      <c r="O197" s="419"/>
      <c r="P197" s="419"/>
      <c r="Q197" s="419"/>
      <c r="R197" s="419"/>
      <c r="S197" s="419"/>
      <c r="T197" s="419"/>
      <c r="U197" s="419"/>
      <c r="V197" s="419"/>
      <c r="W197" s="419"/>
      <c r="X197" s="419"/>
      <c r="Y197" s="419"/>
      <c r="Z197" s="419"/>
      <c r="AA197" s="419"/>
      <c r="AB197" s="419"/>
      <c r="AC197" s="419"/>
      <c r="AD197" s="419"/>
      <c r="AE197" s="419"/>
      <c r="AF197" s="419"/>
      <c r="AG197" s="419"/>
      <c r="AH197" s="419"/>
      <c r="AI197" s="419"/>
      <c r="AJ197" s="419"/>
      <c r="AK197" s="419"/>
      <c r="AL197" s="419"/>
      <c r="AM197" s="419"/>
      <c r="AN197" s="419"/>
      <c r="AO197" s="419"/>
      <c r="AP197" s="419"/>
      <c r="AQ197" s="419"/>
      <c r="AR197" s="419"/>
      <c r="AS197" s="419"/>
      <c r="AT197" s="419"/>
      <c r="AU197" s="419"/>
      <c r="AV197" s="419"/>
      <c r="AW197" s="419"/>
      <c r="AX197" s="419"/>
      <c r="AY197" s="419"/>
      <c r="AZ197" s="419"/>
      <c r="BA197" s="419"/>
      <c r="BB197" s="419"/>
      <c r="BC197" s="419"/>
      <c r="BD197" s="419"/>
      <c r="BE197" s="419"/>
      <c r="BF197" s="419"/>
      <c r="BG197" s="419"/>
      <c r="BH197" s="419"/>
      <c r="BI197" s="419"/>
      <c r="BJ197" s="419"/>
      <c r="BK197" s="419"/>
      <c r="BL197" s="419"/>
      <c r="BM197" s="419"/>
      <c r="BN197" s="419"/>
      <c r="BO197" s="419"/>
      <c r="BP197" s="419"/>
      <c r="BQ197" s="419"/>
      <c r="BR197" s="419"/>
      <c r="BS197" s="419"/>
      <c r="BT197" s="419"/>
      <c r="BU197" s="419"/>
      <c r="BV197" s="419"/>
      <c r="BW197" s="419"/>
      <c r="BX197" s="419"/>
      <c r="BY197" s="419"/>
    </row>
    <row r="198" spans="1:77" s="246" customFormat="1" hidden="1">
      <c r="A198" s="385"/>
      <c r="B198" s="479"/>
      <c r="C198" s="419"/>
      <c r="D198" s="419"/>
      <c r="E198" s="419"/>
      <c r="F198" s="419"/>
      <c r="G198" s="419"/>
      <c r="H198" s="419"/>
      <c r="I198" s="419"/>
      <c r="J198" s="419"/>
      <c r="K198" s="419"/>
      <c r="L198" s="419"/>
      <c r="M198" s="419"/>
      <c r="N198" s="419"/>
      <c r="O198" s="419"/>
      <c r="P198" s="419"/>
      <c r="Q198" s="419"/>
      <c r="R198" s="419"/>
      <c r="S198" s="419"/>
      <c r="T198" s="419"/>
      <c r="U198" s="419"/>
      <c r="V198" s="419"/>
      <c r="W198" s="419"/>
      <c r="X198" s="419"/>
      <c r="Y198" s="419"/>
      <c r="Z198" s="419"/>
      <c r="AA198" s="419"/>
      <c r="AB198" s="419"/>
      <c r="AC198" s="419"/>
      <c r="AD198" s="419"/>
      <c r="AE198" s="419"/>
      <c r="AF198" s="419"/>
      <c r="AG198" s="419"/>
      <c r="AH198" s="419"/>
      <c r="AI198" s="419"/>
      <c r="AJ198" s="419"/>
      <c r="AK198" s="419"/>
      <c r="AL198" s="419"/>
      <c r="AM198" s="419"/>
      <c r="AN198" s="419"/>
      <c r="AO198" s="419"/>
      <c r="AP198" s="419"/>
      <c r="AQ198" s="419"/>
      <c r="AR198" s="419"/>
      <c r="AS198" s="419"/>
      <c r="AT198" s="419"/>
      <c r="AU198" s="419"/>
      <c r="AV198" s="419"/>
      <c r="AW198" s="419"/>
      <c r="AX198" s="419"/>
      <c r="AY198" s="419"/>
      <c r="AZ198" s="419"/>
      <c r="BA198" s="419"/>
      <c r="BB198" s="419"/>
      <c r="BC198" s="419"/>
      <c r="BD198" s="419"/>
      <c r="BE198" s="419"/>
      <c r="BF198" s="419"/>
      <c r="BG198" s="419"/>
      <c r="BH198" s="419"/>
      <c r="BI198" s="419"/>
      <c r="BJ198" s="419"/>
      <c r="BK198" s="419"/>
      <c r="BL198" s="419"/>
      <c r="BM198" s="419"/>
      <c r="BN198" s="419"/>
      <c r="BO198" s="419"/>
      <c r="BP198" s="419"/>
      <c r="BQ198" s="419"/>
      <c r="BR198" s="419"/>
      <c r="BS198" s="419"/>
      <c r="BT198" s="419"/>
      <c r="BU198" s="419"/>
      <c r="BV198" s="419"/>
      <c r="BW198" s="419"/>
      <c r="BX198" s="419"/>
      <c r="BY198" s="419"/>
    </row>
    <row r="199" spans="1:77" s="246" customFormat="1" hidden="1">
      <c r="A199" s="385"/>
      <c r="B199" s="420" t="s">
        <v>106</v>
      </c>
      <c r="C199" s="421"/>
      <c r="D199" s="422" t="s">
        <v>36</v>
      </c>
      <c r="E199" s="422" t="s">
        <v>37</v>
      </c>
      <c r="F199" s="391" t="s">
        <v>88</v>
      </c>
      <c r="G199" s="391"/>
      <c r="H199" s="385"/>
      <c r="I199" s="419"/>
      <c r="J199" s="419"/>
      <c r="K199" s="419"/>
      <c r="L199" s="419"/>
      <c r="M199" s="419"/>
      <c r="N199" s="419"/>
      <c r="O199" s="419"/>
      <c r="P199" s="419"/>
      <c r="Q199" s="419"/>
      <c r="R199" s="419"/>
      <c r="S199" s="419"/>
      <c r="T199" s="419"/>
      <c r="U199" s="419"/>
      <c r="V199" s="419"/>
      <c r="W199" s="419"/>
      <c r="X199" s="419"/>
      <c r="Y199" s="419"/>
      <c r="Z199" s="419"/>
      <c r="AA199" s="419"/>
      <c r="AB199" s="419"/>
      <c r="AC199" s="419"/>
      <c r="AD199" s="419"/>
      <c r="AE199" s="419"/>
      <c r="AF199" s="419"/>
      <c r="AG199" s="419"/>
      <c r="AH199" s="419"/>
      <c r="AI199" s="419"/>
      <c r="AJ199" s="419"/>
      <c r="AK199" s="419"/>
      <c r="AL199" s="419"/>
      <c r="AM199" s="419"/>
      <c r="AN199" s="419"/>
      <c r="AO199" s="419"/>
      <c r="AP199" s="419"/>
      <c r="AQ199" s="419"/>
      <c r="AR199" s="419"/>
      <c r="AS199" s="419"/>
      <c r="AT199" s="419"/>
      <c r="AU199" s="419"/>
      <c r="AV199" s="419"/>
      <c r="AW199" s="419"/>
      <c r="AX199" s="419"/>
      <c r="AY199" s="419"/>
      <c r="AZ199" s="419"/>
      <c r="BA199" s="419"/>
      <c r="BB199" s="419"/>
      <c r="BC199" s="419"/>
      <c r="BD199" s="419"/>
      <c r="BE199" s="419"/>
      <c r="BF199" s="419"/>
      <c r="BG199" s="419"/>
      <c r="BH199" s="419"/>
      <c r="BI199" s="419"/>
      <c r="BJ199" s="419"/>
      <c r="BK199" s="419"/>
      <c r="BL199" s="419"/>
      <c r="BM199" s="419"/>
      <c r="BN199" s="419"/>
      <c r="BO199" s="419"/>
      <c r="BP199" s="419"/>
      <c r="BQ199" s="419"/>
      <c r="BR199" s="419"/>
      <c r="BS199" s="419"/>
      <c r="BT199" s="419"/>
      <c r="BU199" s="419"/>
      <c r="BV199" s="419"/>
      <c r="BW199" s="419"/>
      <c r="BX199" s="419"/>
      <c r="BY199" s="419"/>
    </row>
    <row r="200" spans="1:77" s="246" customFormat="1" ht="33" hidden="1">
      <c r="A200" s="385"/>
      <c r="B200" s="423" t="s">
        <v>107</v>
      </c>
      <c r="C200" s="390" t="s">
        <v>94</v>
      </c>
      <c r="D200" s="394"/>
      <c r="E200" s="394"/>
      <c r="F200" s="394"/>
      <c r="G200" s="391"/>
      <c r="H200" s="385"/>
      <c r="I200" s="419"/>
      <c r="J200" s="419"/>
      <c r="K200" s="419"/>
      <c r="L200" s="419"/>
      <c r="M200" s="419"/>
      <c r="N200" s="419"/>
      <c r="O200" s="419"/>
      <c r="P200" s="419"/>
      <c r="Q200" s="419"/>
      <c r="R200" s="419"/>
      <c r="S200" s="419"/>
      <c r="T200" s="419"/>
      <c r="U200" s="419"/>
      <c r="V200" s="419"/>
      <c r="W200" s="419"/>
      <c r="X200" s="419"/>
      <c r="Y200" s="419"/>
      <c r="Z200" s="419"/>
      <c r="AA200" s="419"/>
      <c r="AB200" s="419"/>
      <c r="AC200" s="419"/>
      <c r="AD200" s="419"/>
      <c r="AE200" s="419"/>
      <c r="AF200" s="419"/>
      <c r="AG200" s="419"/>
      <c r="AH200" s="419"/>
      <c r="AI200" s="419"/>
      <c r="AJ200" s="419"/>
      <c r="AK200" s="419"/>
      <c r="AL200" s="419"/>
      <c r="AM200" s="419"/>
      <c r="AN200" s="419"/>
      <c r="AO200" s="419"/>
      <c r="AP200" s="419"/>
      <c r="AQ200" s="419"/>
      <c r="AR200" s="419"/>
      <c r="AS200" s="419"/>
      <c r="AT200" s="419"/>
      <c r="AU200" s="419"/>
      <c r="AV200" s="419"/>
      <c r="AW200" s="419"/>
      <c r="AX200" s="419"/>
      <c r="AY200" s="419"/>
      <c r="AZ200" s="419"/>
      <c r="BA200" s="419"/>
      <c r="BB200" s="419"/>
      <c r="BC200" s="419"/>
      <c r="BD200" s="419"/>
      <c r="BE200" s="419"/>
      <c r="BF200" s="419"/>
      <c r="BG200" s="419"/>
      <c r="BH200" s="419"/>
      <c r="BI200" s="419"/>
      <c r="BJ200" s="419"/>
      <c r="BK200" s="419"/>
      <c r="BL200" s="419"/>
      <c r="BM200" s="419"/>
      <c r="BN200" s="419"/>
      <c r="BO200" s="419"/>
      <c r="BP200" s="419"/>
      <c r="BQ200" s="419"/>
      <c r="BR200" s="419"/>
      <c r="BS200" s="419"/>
      <c r="BT200" s="419"/>
      <c r="BU200" s="419"/>
      <c r="BV200" s="419"/>
      <c r="BW200" s="419"/>
      <c r="BX200" s="419"/>
      <c r="BY200" s="419"/>
    </row>
    <row r="201" spans="1:77" s="246" customFormat="1" hidden="1">
      <c r="A201" s="385"/>
      <c r="B201" s="400"/>
      <c r="C201" s="424" t="s">
        <v>95</v>
      </c>
      <c r="D201" s="394"/>
      <c r="E201" s="394"/>
      <c r="F201" s="394"/>
      <c r="G201" s="391"/>
      <c r="H201" s="385"/>
      <c r="I201" s="419"/>
      <c r="J201" s="419"/>
      <c r="K201" s="419"/>
      <c r="L201" s="419"/>
      <c r="M201" s="419"/>
      <c r="N201" s="419"/>
      <c r="O201" s="419"/>
      <c r="P201" s="419"/>
      <c r="Q201" s="419"/>
      <c r="R201" s="419"/>
      <c r="S201" s="419"/>
      <c r="T201" s="419"/>
      <c r="U201" s="419"/>
      <c r="V201" s="419"/>
      <c r="W201" s="419"/>
      <c r="X201" s="419"/>
      <c r="Y201" s="419"/>
      <c r="Z201" s="419"/>
      <c r="AA201" s="419"/>
      <c r="AB201" s="419"/>
      <c r="AC201" s="419"/>
      <c r="AD201" s="419"/>
      <c r="AE201" s="419"/>
      <c r="AF201" s="419"/>
      <c r="AG201" s="419"/>
      <c r="AH201" s="419"/>
      <c r="AI201" s="419"/>
      <c r="AJ201" s="419"/>
      <c r="AK201" s="419"/>
      <c r="AL201" s="419"/>
      <c r="AM201" s="419"/>
      <c r="AN201" s="419"/>
      <c r="AO201" s="419"/>
      <c r="AP201" s="419"/>
      <c r="AQ201" s="419"/>
      <c r="AR201" s="419"/>
      <c r="AS201" s="419"/>
      <c r="AT201" s="419"/>
      <c r="AU201" s="419"/>
      <c r="AV201" s="419"/>
      <c r="AW201" s="419"/>
      <c r="AX201" s="419"/>
      <c r="AY201" s="419"/>
      <c r="AZ201" s="419"/>
      <c r="BA201" s="419"/>
      <c r="BB201" s="419"/>
      <c r="BC201" s="419"/>
      <c r="BD201" s="419"/>
      <c r="BE201" s="419"/>
      <c r="BF201" s="419"/>
      <c r="BG201" s="419"/>
      <c r="BH201" s="419"/>
      <c r="BI201" s="419"/>
      <c r="BJ201" s="419"/>
      <c r="BK201" s="419"/>
      <c r="BL201" s="419"/>
      <c r="BM201" s="419"/>
      <c r="BN201" s="419"/>
      <c r="BO201" s="419"/>
      <c r="BP201" s="419"/>
      <c r="BQ201" s="419"/>
      <c r="BR201" s="419"/>
      <c r="BS201" s="419"/>
      <c r="BT201" s="419"/>
      <c r="BU201" s="419"/>
      <c r="BV201" s="419"/>
      <c r="BW201" s="419"/>
      <c r="BX201" s="419"/>
      <c r="BY201" s="419"/>
    </row>
    <row r="202" spans="1:77" s="246" customFormat="1" hidden="1">
      <c r="A202" s="385"/>
      <c r="B202" s="425" t="s">
        <v>108</v>
      </c>
      <c r="C202" s="426"/>
      <c r="D202" s="416" t="s">
        <v>109</v>
      </c>
      <c r="E202" s="416" t="s">
        <v>110</v>
      </c>
      <c r="F202" s="416" t="s">
        <v>111</v>
      </c>
      <c r="G202" s="427" t="s">
        <v>112</v>
      </c>
      <c r="H202" s="385"/>
      <c r="I202" s="419"/>
      <c r="J202" s="419"/>
      <c r="K202" s="419"/>
      <c r="L202" s="419"/>
      <c r="M202" s="419"/>
      <c r="N202" s="419"/>
      <c r="O202" s="419"/>
      <c r="P202" s="419"/>
      <c r="Q202" s="419"/>
      <c r="R202" s="419"/>
      <c r="S202" s="419"/>
      <c r="T202" s="419"/>
      <c r="U202" s="419"/>
      <c r="V202" s="419"/>
      <c r="W202" s="419"/>
      <c r="X202" s="419"/>
      <c r="Y202" s="419"/>
      <c r="Z202" s="419"/>
      <c r="AA202" s="419"/>
      <c r="AB202" s="419"/>
      <c r="AC202" s="419"/>
      <c r="AD202" s="419"/>
      <c r="AE202" s="419"/>
      <c r="AF202" s="419"/>
      <c r="AG202" s="419"/>
      <c r="AH202" s="419"/>
      <c r="AI202" s="419"/>
      <c r="AJ202" s="419"/>
      <c r="AK202" s="419"/>
      <c r="AL202" s="419"/>
      <c r="AM202" s="419"/>
      <c r="AN202" s="419"/>
      <c r="AO202" s="419"/>
      <c r="AP202" s="419"/>
      <c r="AQ202" s="419"/>
      <c r="AR202" s="419"/>
      <c r="AS202" s="419"/>
      <c r="AT202" s="419"/>
      <c r="AU202" s="419"/>
      <c r="AV202" s="419"/>
      <c r="AW202" s="419"/>
      <c r="AX202" s="419"/>
      <c r="AY202" s="419"/>
      <c r="AZ202" s="419"/>
      <c r="BA202" s="419"/>
      <c r="BB202" s="419"/>
      <c r="BC202" s="419"/>
      <c r="BD202" s="419"/>
      <c r="BE202" s="419"/>
      <c r="BF202" s="419"/>
      <c r="BG202" s="419"/>
      <c r="BH202" s="419"/>
      <c r="BI202" s="419"/>
      <c r="BJ202" s="419"/>
      <c r="BK202" s="419"/>
      <c r="BL202" s="419"/>
      <c r="BM202" s="419"/>
      <c r="BN202" s="419"/>
      <c r="BO202" s="419"/>
      <c r="BP202" s="419"/>
      <c r="BQ202" s="419"/>
      <c r="BR202" s="419"/>
      <c r="BS202" s="419"/>
      <c r="BT202" s="419"/>
      <c r="BU202" s="419"/>
      <c r="BV202" s="419"/>
      <c r="BW202" s="419"/>
      <c r="BX202" s="419"/>
      <c r="BY202" s="419"/>
    </row>
    <row r="203" spans="1:77" s="246" customFormat="1" ht="49.5" hidden="1">
      <c r="A203" s="385"/>
      <c r="B203" s="391"/>
      <c r="C203" s="428" t="s">
        <v>113</v>
      </c>
      <c r="D203" s="394"/>
      <c r="E203" s="394"/>
      <c r="F203" s="394"/>
      <c r="G203" s="394"/>
      <c r="H203" s="385"/>
      <c r="I203" s="419"/>
      <c r="J203" s="419"/>
      <c r="K203" s="419"/>
      <c r="L203" s="419"/>
      <c r="M203" s="419"/>
      <c r="N203" s="419"/>
      <c r="O203" s="419"/>
      <c r="P203" s="419"/>
      <c r="Q203" s="419"/>
      <c r="R203" s="419"/>
      <c r="S203" s="419"/>
      <c r="T203" s="419"/>
      <c r="U203" s="419"/>
      <c r="V203" s="419"/>
      <c r="W203" s="419"/>
      <c r="X203" s="419"/>
      <c r="Y203" s="419"/>
      <c r="Z203" s="419"/>
      <c r="AA203" s="419"/>
      <c r="AB203" s="419"/>
      <c r="AC203" s="419"/>
      <c r="AD203" s="419"/>
      <c r="AE203" s="419"/>
      <c r="AF203" s="419"/>
      <c r="AG203" s="419"/>
      <c r="AH203" s="419"/>
      <c r="AI203" s="419"/>
      <c r="AJ203" s="419"/>
      <c r="AK203" s="419"/>
      <c r="AL203" s="419"/>
      <c r="AM203" s="419"/>
      <c r="AN203" s="419"/>
      <c r="AO203" s="419"/>
      <c r="AP203" s="419"/>
      <c r="AQ203" s="419"/>
      <c r="AR203" s="419"/>
      <c r="AS203" s="419"/>
      <c r="AT203" s="419"/>
      <c r="AU203" s="419"/>
      <c r="AV203" s="419"/>
      <c r="AW203" s="419"/>
      <c r="AX203" s="419"/>
      <c r="AY203" s="419"/>
      <c r="AZ203" s="419"/>
      <c r="BA203" s="419"/>
      <c r="BB203" s="419"/>
      <c r="BC203" s="419"/>
      <c r="BD203" s="419"/>
      <c r="BE203" s="419"/>
      <c r="BF203" s="419"/>
      <c r="BG203" s="419"/>
      <c r="BH203" s="419"/>
      <c r="BI203" s="419"/>
      <c r="BJ203" s="419"/>
      <c r="BK203" s="419"/>
      <c r="BL203" s="419"/>
      <c r="BM203" s="419"/>
      <c r="BN203" s="419"/>
      <c r="BO203" s="419"/>
      <c r="BP203" s="419"/>
      <c r="BQ203" s="419"/>
      <c r="BR203" s="419"/>
      <c r="BS203" s="419"/>
      <c r="BT203" s="419"/>
      <c r="BU203" s="419"/>
      <c r="BV203" s="419"/>
      <c r="BW203" s="419"/>
      <c r="BX203" s="419"/>
      <c r="BY203" s="419"/>
    </row>
    <row r="204" spans="1:77" s="246" customFormat="1" hidden="1">
      <c r="A204" s="385"/>
      <c r="B204" s="401"/>
      <c r="C204" s="429"/>
      <c r="D204" s="394"/>
      <c r="E204" s="394"/>
      <c r="F204" s="394"/>
      <c r="G204" s="394"/>
      <c r="H204" s="385"/>
      <c r="I204" s="419"/>
      <c r="J204" s="419"/>
      <c r="K204" s="419"/>
      <c r="L204" s="419"/>
      <c r="M204" s="419"/>
      <c r="N204" s="419"/>
      <c r="O204" s="419"/>
      <c r="P204" s="419"/>
      <c r="Q204" s="419"/>
      <c r="R204" s="419"/>
      <c r="S204" s="419"/>
      <c r="T204" s="419"/>
      <c r="U204" s="419"/>
      <c r="V204" s="419"/>
      <c r="W204" s="419"/>
      <c r="X204" s="419"/>
      <c r="Y204" s="419"/>
      <c r="Z204" s="419"/>
      <c r="AA204" s="419"/>
      <c r="AB204" s="419"/>
      <c r="AC204" s="419"/>
      <c r="AD204" s="419"/>
      <c r="AE204" s="419"/>
      <c r="AF204" s="419"/>
      <c r="AG204" s="419"/>
      <c r="AH204" s="419"/>
      <c r="AI204" s="419"/>
      <c r="AJ204" s="419"/>
      <c r="AK204" s="419"/>
      <c r="AL204" s="419"/>
      <c r="AM204" s="419"/>
      <c r="AN204" s="419"/>
      <c r="AO204" s="419"/>
      <c r="AP204" s="419"/>
      <c r="AQ204" s="419"/>
      <c r="AR204" s="419"/>
      <c r="AS204" s="419"/>
      <c r="AT204" s="419"/>
      <c r="AU204" s="419"/>
      <c r="AV204" s="419"/>
      <c r="AW204" s="419"/>
      <c r="AX204" s="419"/>
      <c r="AY204" s="419"/>
      <c r="AZ204" s="419"/>
      <c r="BA204" s="419"/>
      <c r="BB204" s="419"/>
      <c r="BC204" s="419"/>
      <c r="BD204" s="419"/>
      <c r="BE204" s="419"/>
      <c r="BF204" s="419"/>
      <c r="BG204" s="419"/>
      <c r="BH204" s="419"/>
      <c r="BI204" s="419"/>
      <c r="BJ204" s="419"/>
      <c r="BK204" s="419"/>
      <c r="BL204" s="419"/>
      <c r="BM204" s="419"/>
      <c r="BN204" s="419"/>
      <c r="BO204" s="419"/>
      <c r="BP204" s="419"/>
      <c r="BQ204" s="419"/>
      <c r="BR204" s="419"/>
      <c r="BS204" s="419"/>
      <c r="BT204" s="419"/>
      <c r="BU204" s="419"/>
      <c r="BV204" s="419"/>
      <c r="BW204" s="419"/>
      <c r="BX204" s="419"/>
      <c r="BY204" s="419"/>
    </row>
    <row r="205" spans="1:77" s="246" customFormat="1" hidden="1">
      <c r="A205" s="385"/>
      <c r="B205" s="400"/>
      <c r="C205" s="387"/>
      <c r="D205" s="387"/>
      <c r="E205" s="391"/>
      <c r="F205" s="391"/>
      <c r="G205" s="391"/>
      <c r="H205" s="385"/>
      <c r="I205" s="419"/>
      <c r="J205" s="419"/>
      <c r="K205" s="419"/>
      <c r="L205" s="419"/>
      <c r="M205" s="419"/>
      <c r="N205" s="419"/>
      <c r="O205" s="419"/>
      <c r="P205" s="419"/>
      <c r="Q205" s="419"/>
      <c r="R205" s="419"/>
      <c r="S205" s="419"/>
      <c r="T205" s="419"/>
      <c r="U205" s="419"/>
      <c r="V205" s="419"/>
      <c r="W205" s="419"/>
      <c r="X205" s="419"/>
      <c r="Y205" s="419"/>
      <c r="Z205" s="419"/>
      <c r="AA205" s="419"/>
      <c r="AB205" s="419"/>
      <c r="AC205" s="419"/>
      <c r="AD205" s="419"/>
      <c r="AE205" s="419"/>
      <c r="AF205" s="419"/>
      <c r="AG205" s="419"/>
      <c r="AH205" s="419"/>
      <c r="AI205" s="419"/>
      <c r="AJ205" s="419"/>
      <c r="AK205" s="419"/>
      <c r="AL205" s="419"/>
      <c r="AM205" s="419"/>
      <c r="AN205" s="419"/>
      <c r="AO205" s="419"/>
      <c r="AP205" s="419"/>
      <c r="AQ205" s="419"/>
      <c r="AR205" s="419"/>
      <c r="AS205" s="419"/>
      <c r="AT205" s="419"/>
      <c r="AU205" s="419"/>
      <c r="AV205" s="419"/>
      <c r="AW205" s="419"/>
      <c r="AX205" s="419"/>
      <c r="AY205" s="419"/>
      <c r="AZ205" s="419"/>
      <c r="BA205" s="419"/>
      <c r="BB205" s="419"/>
      <c r="BC205" s="419"/>
      <c r="BD205" s="419"/>
      <c r="BE205" s="419"/>
      <c r="BF205" s="419"/>
      <c r="BG205" s="419"/>
      <c r="BH205" s="419"/>
      <c r="BI205" s="419"/>
      <c r="BJ205" s="419"/>
      <c r="BK205" s="419"/>
      <c r="BL205" s="419"/>
      <c r="BM205" s="419"/>
      <c r="BN205" s="419"/>
      <c r="BO205" s="419"/>
      <c r="BP205" s="419"/>
      <c r="BQ205" s="419"/>
      <c r="BR205" s="419"/>
      <c r="BS205" s="419"/>
      <c r="BT205" s="419"/>
      <c r="BU205" s="419"/>
      <c r="BV205" s="419"/>
      <c r="BW205" s="419"/>
      <c r="BX205" s="419"/>
      <c r="BY205" s="419"/>
    </row>
    <row r="206" spans="1:77" s="246" customFormat="1" hidden="1">
      <c r="A206" s="385"/>
      <c r="B206" s="456"/>
      <c r="C206" s="387"/>
      <c r="D206" s="387"/>
      <c r="E206" s="391"/>
      <c r="F206" s="391"/>
      <c r="G206" s="391"/>
      <c r="H206" s="385"/>
      <c r="I206" s="419"/>
      <c r="J206" s="419"/>
      <c r="K206" s="419"/>
      <c r="L206" s="419"/>
      <c r="M206" s="419"/>
      <c r="N206" s="419"/>
      <c r="O206" s="419"/>
      <c r="P206" s="419"/>
      <c r="Q206" s="419"/>
      <c r="R206" s="419"/>
      <c r="S206" s="419"/>
      <c r="T206" s="419"/>
      <c r="U206" s="419"/>
      <c r="V206" s="419"/>
      <c r="W206" s="419"/>
      <c r="X206" s="419"/>
      <c r="Y206" s="419"/>
      <c r="Z206" s="419"/>
      <c r="AA206" s="419"/>
      <c r="AB206" s="419"/>
      <c r="AC206" s="419"/>
      <c r="AD206" s="419"/>
      <c r="AE206" s="419"/>
      <c r="AF206" s="419"/>
      <c r="AG206" s="419"/>
      <c r="AH206" s="419"/>
      <c r="AI206" s="419"/>
      <c r="AJ206" s="419"/>
      <c r="AK206" s="419"/>
      <c r="AL206" s="419"/>
      <c r="AM206" s="419"/>
      <c r="AN206" s="419"/>
      <c r="AO206" s="419"/>
      <c r="AP206" s="419"/>
      <c r="AQ206" s="419"/>
      <c r="AR206" s="419"/>
      <c r="AS206" s="419"/>
      <c r="AT206" s="419"/>
      <c r="AU206" s="419"/>
      <c r="AV206" s="419"/>
      <c r="AW206" s="419"/>
      <c r="AX206" s="419"/>
      <c r="AY206" s="419"/>
      <c r="AZ206" s="419"/>
      <c r="BA206" s="419"/>
      <c r="BB206" s="419"/>
      <c r="BC206" s="419"/>
      <c r="BD206" s="419"/>
      <c r="BE206" s="419"/>
      <c r="BF206" s="419"/>
      <c r="BG206" s="419"/>
      <c r="BH206" s="419"/>
      <c r="BI206" s="419"/>
      <c r="BJ206" s="419"/>
      <c r="BK206" s="419"/>
      <c r="BL206" s="419"/>
      <c r="BM206" s="419"/>
      <c r="BN206" s="419"/>
      <c r="BO206" s="419"/>
      <c r="BP206" s="419"/>
      <c r="BQ206" s="419"/>
      <c r="BR206" s="419"/>
      <c r="BS206" s="419"/>
      <c r="BT206" s="419"/>
      <c r="BU206" s="419"/>
      <c r="BV206" s="419"/>
      <c r="BW206" s="419"/>
      <c r="BX206" s="419"/>
      <c r="BY206" s="419"/>
    </row>
    <row r="207" spans="1:77" s="246" customFormat="1" hidden="1">
      <c r="A207" s="385"/>
      <c r="B207" s="425" t="s">
        <v>114</v>
      </c>
      <c r="C207" s="425"/>
      <c r="D207" s="430" t="s">
        <v>190</v>
      </c>
      <c r="E207" s="430" t="s">
        <v>137</v>
      </c>
      <c r="F207" s="430" t="s">
        <v>56</v>
      </c>
      <c r="G207" s="387"/>
      <c r="H207" s="387"/>
      <c r="I207" s="419"/>
      <c r="J207" s="419"/>
      <c r="K207" s="419"/>
      <c r="L207" s="419"/>
      <c r="M207" s="419"/>
      <c r="N207" s="419"/>
      <c r="O207" s="419"/>
      <c r="P207" s="419"/>
      <c r="Q207" s="419"/>
      <c r="R207" s="419"/>
      <c r="S207" s="419"/>
      <c r="T207" s="419"/>
      <c r="U207" s="419"/>
      <c r="V207" s="419"/>
      <c r="W207" s="419"/>
      <c r="X207" s="419"/>
      <c r="Y207" s="419"/>
      <c r="Z207" s="419"/>
      <c r="AA207" s="419"/>
      <c r="AB207" s="419"/>
      <c r="AC207" s="419"/>
      <c r="AD207" s="419"/>
      <c r="AE207" s="419"/>
      <c r="AF207" s="419"/>
      <c r="AG207" s="419"/>
      <c r="AH207" s="419"/>
      <c r="AI207" s="419"/>
      <c r="AJ207" s="419"/>
      <c r="AK207" s="419"/>
      <c r="AL207" s="419"/>
      <c r="AM207" s="419"/>
      <c r="AN207" s="419"/>
      <c r="AO207" s="419"/>
      <c r="AP207" s="419"/>
      <c r="AQ207" s="419"/>
      <c r="AR207" s="419"/>
      <c r="AS207" s="419"/>
      <c r="AT207" s="419"/>
      <c r="AU207" s="419"/>
      <c r="AV207" s="419"/>
      <c r="AW207" s="419"/>
      <c r="AX207" s="419"/>
      <c r="AY207" s="419"/>
      <c r="AZ207" s="419"/>
      <c r="BA207" s="419"/>
      <c r="BB207" s="419"/>
      <c r="BC207" s="419"/>
      <c r="BD207" s="419"/>
      <c r="BE207" s="419"/>
      <c r="BF207" s="419"/>
      <c r="BG207" s="419"/>
      <c r="BH207" s="419"/>
      <c r="BI207" s="419"/>
      <c r="BJ207" s="419"/>
      <c r="BK207" s="419"/>
      <c r="BL207" s="419"/>
      <c r="BM207" s="419"/>
      <c r="BN207" s="419"/>
      <c r="BO207" s="419"/>
      <c r="BP207" s="419"/>
      <c r="BQ207" s="419"/>
      <c r="BR207" s="419"/>
      <c r="BS207" s="419"/>
      <c r="BT207" s="419"/>
      <c r="BU207" s="419"/>
      <c r="BV207" s="419"/>
      <c r="BW207" s="419"/>
      <c r="BX207" s="419"/>
      <c r="BY207" s="419"/>
    </row>
    <row r="208" spans="1:77" s="253" customFormat="1" hidden="1">
      <c r="B208" s="423" t="s">
        <v>189</v>
      </c>
      <c r="C208" s="423" t="s">
        <v>188</v>
      </c>
      <c r="D208" s="363"/>
      <c r="E208" s="363"/>
      <c r="F208" s="432"/>
      <c r="K208" s="369"/>
      <c r="L208" s="370"/>
      <c r="M208" s="370"/>
      <c r="N208" s="370"/>
      <c r="O208" s="396"/>
      <c r="P208" s="396"/>
      <c r="Q208" s="396"/>
      <c r="R208" s="396"/>
      <c r="S208" s="396"/>
      <c r="T208" s="396"/>
      <c r="U208" s="396"/>
      <c r="V208" s="396"/>
      <c r="W208" s="396"/>
      <c r="X208" s="396"/>
      <c r="Y208" s="396"/>
      <c r="Z208" s="396"/>
      <c r="AA208" s="396"/>
      <c r="AB208" s="396"/>
      <c r="AC208" s="396"/>
      <c r="AD208" s="396"/>
      <c r="AE208" s="396"/>
      <c r="AF208" s="396"/>
      <c r="AG208" s="396"/>
      <c r="AH208" s="396"/>
      <c r="AI208" s="396"/>
      <c r="AJ208" s="396"/>
      <c r="AK208" s="396"/>
      <c r="AL208" s="396"/>
      <c r="AM208" s="396"/>
      <c r="AN208" s="396"/>
      <c r="AO208" s="396"/>
      <c r="AP208" s="396"/>
      <c r="AQ208" s="396"/>
      <c r="AR208" s="396"/>
      <c r="AS208" s="396"/>
      <c r="AT208" s="396"/>
      <c r="AU208" s="396"/>
      <c r="AV208" s="396"/>
      <c r="AW208" s="396"/>
      <c r="AX208" s="396"/>
      <c r="AY208" s="396"/>
      <c r="AZ208" s="396"/>
      <c r="BA208" s="396"/>
      <c r="BB208" s="396"/>
      <c r="BC208" s="396"/>
      <c r="BD208" s="396"/>
      <c r="BE208" s="396"/>
      <c r="BF208" s="396"/>
      <c r="BG208" s="396"/>
      <c r="BH208" s="396"/>
      <c r="BI208" s="396"/>
      <c r="BJ208" s="396"/>
      <c r="BK208" s="396"/>
      <c r="BL208" s="396"/>
      <c r="BM208" s="396"/>
      <c r="BN208" s="396"/>
      <c r="BO208" s="396"/>
      <c r="BP208" s="396"/>
      <c r="BQ208" s="396"/>
      <c r="BR208" s="396"/>
      <c r="BS208" s="396"/>
      <c r="BT208" s="396"/>
      <c r="BU208" s="396"/>
      <c r="BV208" s="396"/>
      <c r="BW208" s="396"/>
      <c r="BX208" s="396"/>
      <c r="BY208" s="396"/>
    </row>
    <row r="209" spans="2:78" s="253" customFormat="1" ht="49.5" hidden="1">
      <c r="B209" s="423" t="s">
        <v>187</v>
      </c>
      <c r="C209" s="423"/>
      <c r="D209" s="363"/>
      <c r="E209" s="363"/>
      <c r="F209" s="432"/>
      <c r="K209" s="369"/>
      <c r="L209" s="370"/>
      <c r="M209" s="370"/>
      <c r="N209" s="370"/>
      <c r="O209" s="396"/>
      <c r="P209" s="396"/>
      <c r="Q209" s="396"/>
      <c r="R209" s="396"/>
      <c r="S209" s="396"/>
      <c r="T209" s="396"/>
      <c r="U209" s="396"/>
      <c r="V209" s="396"/>
      <c r="W209" s="396"/>
      <c r="X209" s="396"/>
      <c r="Y209" s="396"/>
      <c r="Z209" s="396"/>
      <c r="AA209" s="396"/>
      <c r="AB209" s="396"/>
      <c r="AC209" s="396"/>
      <c r="AD209" s="396"/>
      <c r="AE209" s="396"/>
      <c r="AF209" s="396"/>
      <c r="AG209" s="396"/>
      <c r="AH209" s="396"/>
      <c r="AI209" s="396"/>
      <c r="AJ209" s="396"/>
      <c r="AK209" s="396"/>
      <c r="AL209" s="396"/>
      <c r="AM209" s="396"/>
      <c r="AN209" s="396"/>
      <c r="AO209" s="396"/>
      <c r="AP209" s="396"/>
      <c r="AQ209" s="396"/>
      <c r="AR209" s="396"/>
      <c r="AS209" s="396"/>
      <c r="AT209" s="396"/>
      <c r="AU209" s="396"/>
      <c r="AV209" s="396"/>
      <c r="AW209" s="396"/>
      <c r="AX209" s="396"/>
      <c r="AY209" s="396"/>
      <c r="AZ209" s="396"/>
      <c r="BA209" s="396"/>
      <c r="BB209" s="396"/>
      <c r="BC209" s="396"/>
      <c r="BD209" s="396"/>
      <c r="BE209" s="396"/>
      <c r="BF209" s="396"/>
      <c r="BG209" s="396"/>
      <c r="BH209" s="396"/>
      <c r="BI209" s="396"/>
      <c r="BJ209" s="396"/>
      <c r="BK209" s="396"/>
      <c r="BL209" s="396"/>
      <c r="BM209" s="396"/>
      <c r="BN209" s="396"/>
      <c r="BO209" s="396"/>
      <c r="BP209" s="396"/>
      <c r="BQ209" s="396"/>
      <c r="BR209" s="396"/>
      <c r="BS209" s="396"/>
      <c r="BT209" s="396"/>
      <c r="BU209" s="396"/>
      <c r="BV209" s="396"/>
      <c r="BW209" s="396"/>
      <c r="BX209" s="396"/>
      <c r="BY209" s="396"/>
    </row>
    <row r="210" spans="2:78" s="253" customFormat="1" ht="20.25" hidden="1">
      <c r="D210" s="363"/>
      <c r="E210" s="363"/>
      <c r="F210" s="432"/>
      <c r="G210" s="434"/>
      <c r="H210" s="435"/>
      <c r="I210" s="387"/>
      <c r="J210" s="396"/>
      <c r="K210" s="396"/>
      <c r="L210" s="396"/>
      <c r="M210" s="396"/>
      <c r="N210" s="396"/>
      <c r="O210" s="396"/>
      <c r="P210" s="396"/>
      <c r="Q210" s="396"/>
      <c r="R210" s="396"/>
      <c r="S210" s="396"/>
      <c r="T210" s="396"/>
      <c r="U210" s="396"/>
      <c r="V210" s="396"/>
      <c r="W210" s="396"/>
      <c r="X210" s="396"/>
      <c r="Y210" s="396"/>
      <c r="Z210" s="396"/>
      <c r="AA210" s="396"/>
      <c r="AB210" s="396"/>
      <c r="AC210" s="396"/>
      <c r="AD210" s="396"/>
      <c r="AE210" s="396"/>
      <c r="AF210" s="396"/>
      <c r="AG210" s="396"/>
      <c r="AH210" s="396"/>
      <c r="AI210" s="396"/>
      <c r="AJ210" s="396"/>
      <c r="AK210" s="396"/>
      <c r="AL210" s="396"/>
      <c r="AM210" s="396"/>
      <c r="AN210" s="396"/>
      <c r="AO210" s="396"/>
      <c r="AP210" s="396"/>
      <c r="AQ210" s="396"/>
      <c r="AR210" s="396"/>
      <c r="AS210" s="396"/>
      <c r="AT210" s="396"/>
      <c r="AU210" s="396"/>
      <c r="AV210" s="396"/>
      <c r="AW210" s="396"/>
      <c r="AX210" s="396"/>
      <c r="AY210" s="396"/>
      <c r="AZ210" s="396"/>
      <c r="BA210" s="396"/>
      <c r="BB210" s="396"/>
      <c r="BC210" s="396"/>
      <c r="BD210" s="396"/>
      <c r="BE210" s="396"/>
      <c r="BF210" s="396"/>
      <c r="BG210" s="396"/>
      <c r="BH210" s="396"/>
      <c r="BI210" s="396"/>
      <c r="BJ210" s="396"/>
      <c r="BK210" s="396"/>
      <c r="BL210" s="396"/>
      <c r="BM210" s="396"/>
      <c r="BN210" s="396"/>
      <c r="BO210" s="396"/>
      <c r="BP210" s="396"/>
      <c r="BQ210" s="396"/>
      <c r="BR210" s="396"/>
      <c r="BS210" s="396"/>
      <c r="BT210" s="396"/>
      <c r="BU210" s="396"/>
      <c r="BV210" s="396"/>
      <c r="BW210" s="396"/>
      <c r="BX210" s="396"/>
      <c r="BY210" s="396"/>
      <c r="BZ210" s="396"/>
    </row>
    <row r="211" spans="2:78" s="253" customFormat="1" ht="20.25" hidden="1">
      <c r="D211" s="363"/>
      <c r="E211" s="363"/>
      <c r="F211" s="432"/>
      <c r="G211" s="434"/>
      <c r="H211" s="435"/>
      <c r="I211" s="387"/>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396"/>
      <c r="AU211" s="396"/>
      <c r="AV211" s="396"/>
      <c r="AW211" s="396"/>
      <c r="AX211" s="396"/>
      <c r="AY211" s="396"/>
      <c r="AZ211" s="396"/>
      <c r="BA211" s="396"/>
      <c r="BB211" s="396"/>
      <c r="BC211" s="396"/>
      <c r="BD211" s="396"/>
      <c r="BE211" s="396"/>
      <c r="BF211" s="396"/>
      <c r="BG211" s="396"/>
      <c r="BH211" s="396"/>
      <c r="BI211" s="396"/>
      <c r="BJ211" s="396"/>
      <c r="BK211" s="396"/>
      <c r="BL211" s="396"/>
      <c r="BM211" s="396"/>
      <c r="BN211" s="396"/>
      <c r="BO211" s="396"/>
      <c r="BP211" s="396"/>
      <c r="BQ211" s="396"/>
      <c r="BR211" s="396"/>
      <c r="BS211" s="396"/>
      <c r="BT211" s="396"/>
      <c r="BU211" s="396"/>
      <c r="BV211" s="396"/>
      <c r="BW211" s="396"/>
      <c r="BX211" s="396"/>
      <c r="BY211" s="396"/>
      <c r="BZ211" s="396"/>
    </row>
    <row r="212" spans="2:78" s="253" customFormat="1" ht="20.25" hidden="1">
      <c r="D212" s="363"/>
      <c r="E212" s="363"/>
      <c r="F212" s="432"/>
      <c r="G212" s="434"/>
      <c r="H212" s="435"/>
      <c r="I212" s="387"/>
      <c r="J212" s="396"/>
      <c r="K212" s="396"/>
      <c r="L212" s="396"/>
      <c r="M212" s="396"/>
      <c r="N212" s="396"/>
      <c r="O212" s="396"/>
      <c r="P212" s="396"/>
      <c r="Q212" s="396"/>
      <c r="R212" s="396"/>
      <c r="S212" s="396"/>
      <c r="T212" s="396"/>
      <c r="U212" s="396"/>
      <c r="V212" s="396"/>
      <c r="W212" s="396"/>
      <c r="X212" s="396"/>
      <c r="Y212" s="396"/>
      <c r="Z212" s="396"/>
      <c r="AA212" s="396"/>
      <c r="AB212" s="396"/>
      <c r="AC212" s="396"/>
      <c r="AD212" s="396"/>
      <c r="AE212" s="396"/>
      <c r="AF212" s="396"/>
      <c r="AG212" s="396"/>
      <c r="AH212" s="396"/>
      <c r="AI212" s="396"/>
      <c r="AJ212" s="396"/>
      <c r="AK212" s="396"/>
      <c r="AL212" s="396"/>
      <c r="AM212" s="396"/>
      <c r="AN212" s="396"/>
      <c r="AO212" s="396"/>
      <c r="AP212" s="396"/>
      <c r="AQ212" s="396"/>
      <c r="AR212" s="396"/>
      <c r="AS212" s="396"/>
      <c r="AT212" s="396"/>
      <c r="AU212" s="396"/>
      <c r="AV212" s="396"/>
      <c r="AW212" s="396"/>
      <c r="AX212" s="396"/>
      <c r="AY212" s="396"/>
      <c r="AZ212" s="396"/>
      <c r="BA212" s="396"/>
      <c r="BB212" s="396"/>
      <c r="BC212" s="396"/>
      <c r="BD212" s="396"/>
      <c r="BE212" s="396"/>
      <c r="BF212" s="396"/>
      <c r="BG212" s="396"/>
      <c r="BH212" s="396"/>
      <c r="BI212" s="396"/>
      <c r="BJ212" s="396"/>
      <c r="BK212" s="396"/>
      <c r="BL212" s="396"/>
      <c r="BM212" s="396"/>
      <c r="BN212" s="396"/>
      <c r="BO212" s="396"/>
      <c r="BP212" s="396"/>
      <c r="BQ212" s="396"/>
      <c r="BR212" s="396"/>
      <c r="BS212" s="396"/>
      <c r="BT212" s="396"/>
      <c r="BU212" s="396"/>
      <c r="BV212" s="396"/>
      <c r="BW212" s="396"/>
      <c r="BX212" s="396"/>
      <c r="BY212" s="396"/>
      <c r="BZ212" s="396"/>
    </row>
    <row r="213" spans="2:78" s="253" customFormat="1" ht="20.25" hidden="1">
      <c r="D213" s="363"/>
      <c r="E213" s="363"/>
      <c r="F213" s="432"/>
      <c r="G213" s="434"/>
      <c r="H213" s="435"/>
      <c r="I213" s="387"/>
      <c r="J213" s="396"/>
      <c r="K213" s="396"/>
      <c r="L213" s="396"/>
      <c r="M213" s="396"/>
      <c r="N213" s="396"/>
      <c r="O213" s="396"/>
      <c r="P213" s="396"/>
      <c r="Q213" s="396"/>
      <c r="R213" s="396"/>
      <c r="S213" s="396"/>
      <c r="T213" s="396"/>
      <c r="U213" s="396"/>
      <c r="V213" s="396"/>
      <c r="W213" s="396"/>
      <c r="X213" s="396"/>
      <c r="Y213" s="396"/>
      <c r="Z213" s="396"/>
      <c r="AA213" s="396"/>
      <c r="AB213" s="396"/>
      <c r="AC213" s="396"/>
      <c r="AD213" s="396"/>
      <c r="AE213" s="396"/>
      <c r="AF213" s="396"/>
      <c r="AG213" s="396"/>
      <c r="AH213" s="396"/>
      <c r="AI213" s="396"/>
      <c r="AJ213" s="396"/>
      <c r="AK213" s="396"/>
      <c r="AL213" s="396"/>
      <c r="AM213" s="396"/>
      <c r="AN213" s="396"/>
      <c r="AO213" s="396"/>
      <c r="AP213" s="396"/>
      <c r="AQ213" s="396"/>
      <c r="AR213" s="396"/>
      <c r="AS213" s="396"/>
      <c r="AT213" s="396"/>
      <c r="AU213" s="396"/>
      <c r="AV213" s="396"/>
      <c r="AW213" s="396"/>
      <c r="AX213" s="396"/>
      <c r="AY213" s="396"/>
      <c r="AZ213" s="396"/>
      <c r="BA213" s="396"/>
      <c r="BB213" s="396"/>
      <c r="BC213" s="396"/>
      <c r="BD213" s="396"/>
      <c r="BE213" s="396"/>
      <c r="BF213" s="396"/>
      <c r="BG213" s="396"/>
      <c r="BH213" s="396"/>
      <c r="BI213" s="396"/>
      <c r="BJ213" s="396"/>
      <c r="BK213" s="396"/>
      <c r="BL213" s="396"/>
      <c r="BM213" s="396"/>
      <c r="BN213" s="396"/>
      <c r="BO213" s="396"/>
      <c r="BP213" s="396"/>
      <c r="BQ213" s="396"/>
      <c r="BR213" s="396"/>
      <c r="BS213" s="396"/>
      <c r="BT213" s="396"/>
      <c r="BU213" s="396"/>
      <c r="BV213" s="396"/>
      <c r="BW213" s="396"/>
      <c r="BX213" s="396"/>
      <c r="BY213" s="396"/>
      <c r="BZ213" s="396"/>
    </row>
    <row r="214" spans="2:78" s="253" customFormat="1" ht="20.25" hidden="1">
      <c r="D214" s="431" t="s">
        <v>142</v>
      </c>
      <c r="E214" s="436">
        <f>SUM(E208:E213)</f>
        <v>0</v>
      </c>
      <c r="F214" s="431"/>
      <c r="G214" s="434"/>
      <c r="H214" s="435"/>
      <c r="I214" s="387"/>
      <c r="J214" s="396"/>
      <c r="K214" s="396"/>
      <c r="L214" s="396"/>
      <c r="M214" s="396"/>
      <c r="N214" s="396"/>
      <c r="O214" s="396"/>
      <c r="P214" s="396"/>
      <c r="Q214" s="396"/>
      <c r="R214" s="396"/>
      <c r="S214" s="396"/>
      <c r="T214" s="396"/>
      <c r="U214" s="396"/>
      <c r="V214" s="396"/>
      <c r="W214" s="396"/>
      <c r="X214" s="396"/>
      <c r="Y214" s="396"/>
      <c r="Z214" s="396"/>
      <c r="AA214" s="396"/>
      <c r="AB214" s="396"/>
      <c r="AC214" s="396"/>
      <c r="AD214" s="396"/>
      <c r="AE214" s="396"/>
      <c r="AF214" s="396"/>
      <c r="AG214" s="396"/>
      <c r="AH214" s="396"/>
      <c r="AI214" s="396"/>
      <c r="AJ214" s="396"/>
      <c r="AK214" s="396"/>
      <c r="AL214" s="396"/>
      <c r="AM214" s="396"/>
      <c r="AN214" s="396"/>
      <c r="AO214" s="396"/>
      <c r="AP214" s="396"/>
      <c r="AQ214" s="396"/>
      <c r="AR214" s="396"/>
      <c r="AS214" s="396"/>
      <c r="AT214" s="396"/>
      <c r="AU214" s="396"/>
      <c r="AV214" s="396"/>
      <c r="AW214" s="396"/>
      <c r="AX214" s="396"/>
      <c r="AY214" s="396"/>
      <c r="AZ214" s="396"/>
      <c r="BA214" s="396"/>
      <c r="BB214" s="396"/>
      <c r="BC214" s="396"/>
      <c r="BD214" s="396"/>
      <c r="BE214" s="396"/>
      <c r="BF214" s="396"/>
      <c r="BG214" s="396"/>
      <c r="BH214" s="396"/>
      <c r="BI214" s="396"/>
      <c r="BJ214" s="396"/>
      <c r="BK214" s="396"/>
      <c r="BL214" s="396"/>
      <c r="BM214" s="396"/>
      <c r="BN214" s="396"/>
      <c r="BO214" s="396"/>
      <c r="BP214" s="396"/>
      <c r="BQ214" s="396"/>
      <c r="BR214" s="396"/>
      <c r="BS214" s="396"/>
      <c r="BT214" s="396"/>
      <c r="BU214" s="396"/>
      <c r="BV214" s="396"/>
      <c r="BW214" s="396"/>
      <c r="BX214" s="396"/>
      <c r="BY214" s="396"/>
      <c r="BZ214" s="396"/>
    </row>
    <row r="215" spans="2:78" s="253" customFormat="1" ht="20.25" hidden="1">
      <c r="G215" s="434"/>
      <c r="H215" s="435"/>
      <c r="I215" s="387"/>
      <c r="J215" s="396"/>
      <c r="K215" s="396"/>
      <c r="L215" s="396"/>
      <c r="M215" s="396"/>
      <c r="N215" s="396"/>
      <c r="O215" s="396"/>
      <c r="P215" s="396"/>
      <c r="Q215" s="396"/>
      <c r="R215" s="396"/>
      <c r="S215" s="396"/>
      <c r="T215" s="396"/>
      <c r="U215" s="396"/>
      <c r="V215" s="396"/>
      <c r="W215" s="396"/>
      <c r="X215" s="396"/>
      <c r="Y215" s="396"/>
      <c r="Z215" s="396"/>
      <c r="AA215" s="396"/>
      <c r="AB215" s="396"/>
      <c r="AC215" s="396"/>
      <c r="AD215" s="396"/>
      <c r="AE215" s="396"/>
      <c r="AF215" s="396"/>
      <c r="AG215" s="396"/>
      <c r="AH215" s="396"/>
      <c r="AI215" s="396"/>
      <c r="AJ215" s="396"/>
      <c r="AK215" s="396"/>
      <c r="AL215" s="396"/>
      <c r="AM215" s="396"/>
      <c r="AN215" s="396"/>
      <c r="AO215" s="396"/>
      <c r="AP215" s="396"/>
      <c r="AQ215" s="396"/>
      <c r="AR215" s="396"/>
      <c r="AS215" s="396"/>
      <c r="AT215" s="396"/>
      <c r="AU215" s="396"/>
      <c r="AV215" s="396"/>
      <c r="AW215" s="396"/>
      <c r="AX215" s="396"/>
      <c r="AY215" s="396"/>
      <c r="AZ215" s="396"/>
      <c r="BA215" s="396"/>
      <c r="BB215" s="396"/>
      <c r="BC215" s="396"/>
      <c r="BD215" s="396"/>
      <c r="BE215" s="396"/>
      <c r="BF215" s="396"/>
      <c r="BG215" s="396"/>
      <c r="BH215" s="396"/>
      <c r="BI215" s="396"/>
      <c r="BJ215" s="396"/>
      <c r="BK215" s="396"/>
      <c r="BL215" s="396"/>
      <c r="BM215" s="396"/>
      <c r="BN215" s="396"/>
      <c r="BO215" s="396"/>
      <c r="BP215" s="396"/>
      <c r="BQ215" s="396"/>
      <c r="BR215" s="396"/>
      <c r="BS215" s="396"/>
      <c r="BT215" s="396"/>
      <c r="BU215" s="396"/>
      <c r="BV215" s="396"/>
      <c r="BW215" s="396"/>
      <c r="BX215" s="396"/>
      <c r="BY215" s="396"/>
      <c r="BZ215" s="396"/>
    </row>
    <row r="216" spans="2:78" s="246" customFormat="1" ht="20.25" hidden="1">
      <c r="B216" s="253"/>
      <c r="C216" s="431"/>
      <c r="D216" s="431"/>
      <c r="E216" s="431"/>
      <c r="F216" s="434"/>
      <c r="G216" s="434"/>
      <c r="H216" s="435"/>
      <c r="I216" s="419"/>
      <c r="J216" s="419"/>
      <c r="K216" s="419"/>
      <c r="L216" s="419"/>
      <c r="M216" s="419"/>
      <c r="N216" s="419"/>
      <c r="O216" s="419"/>
      <c r="P216" s="419"/>
      <c r="Q216" s="419"/>
      <c r="R216" s="419"/>
      <c r="S216" s="419"/>
      <c r="T216" s="419"/>
      <c r="U216" s="419"/>
      <c r="V216" s="419"/>
      <c r="W216" s="419"/>
      <c r="X216" s="419"/>
      <c r="Y216" s="419"/>
      <c r="Z216" s="419"/>
      <c r="AA216" s="419"/>
      <c r="AB216" s="419"/>
      <c r="AC216" s="419"/>
      <c r="AD216" s="419"/>
      <c r="AE216" s="419"/>
      <c r="AF216" s="419"/>
      <c r="AG216" s="419"/>
      <c r="AH216" s="419"/>
      <c r="AI216" s="419"/>
      <c r="AJ216" s="419"/>
      <c r="AK216" s="419"/>
      <c r="AL216" s="419"/>
      <c r="AM216" s="419"/>
      <c r="AN216" s="419"/>
      <c r="AO216" s="419"/>
      <c r="AP216" s="419"/>
      <c r="AQ216" s="419"/>
      <c r="AR216" s="419"/>
      <c r="AS216" s="419"/>
      <c r="AT216" s="419"/>
      <c r="AU216" s="419"/>
      <c r="AV216" s="419"/>
      <c r="AW216" s="419"/>
      <c r="AX216" s="419"/>
      <c r="AY216" s="419"/>
      <c r="AZ216" s="419"/>
      <c r="BA216" s="419"/>
      <c r="BB216" s="419"/>
      <c r="BC216" s="419"/>
      <c r="BD216" s="419"/>
      <c r="BE216" s="419"/>
      <c r="BF216" s="419"/>
      <c r="BG216" s="419"/>
      <c r="BH216" s="419"/>
      <c r="BI216" s="419"/>
      <c r="BJ216" s="419"/>
      <c r="BK216" s="419"/>
      <c r="BL216" s="419"/>
      <c r="BM216" s="419"/>
      <c r="BN216" s="419"/>
      <c r="BO216" s="419"/>
      <c r="BP216" s="419"/>
      <c r="BQ216" s="419"/>
      <c r="BR216" s="419"/>
      <c r="BS216" s="419"/>
      <c r="BT216" s="419"/>
      <c r="BU216" s="419"/>
      <c r="BV216" s="419"/>
      <c r="BW216" s="419"/>
      <c r="BX216" s="419"/>
    </row>
    <row r="217" spans="2:78" s="246" customFormat="1" ht="33" hidden="1">
      <c r="B217" s="437" t="s">
        <v>115</v>
      </c>
      <c r="C217" s="438"/>
      <c r="D217" s="439" t="s">
        <v>116</v>
      </c>
      <c r="E217" s="440" t="s">
        <v>117</v>
      </c>
      <c r="F217" s="441" t="s">
        <v>118</v>
      </c>
      <c r="G217" s="442" t="s">
        <v>119</v>
      </c>
      <c r="H217" s="740" t="s">
        <v>120</v>
      </c>
      <c r="I217" s="419"/>
      <c r="J217" s="419"/>
      <c r="K217" s="419"/>
      <c r="L217" s="419"/>
      <c r="M217" s="419"/>
      <c r="N217" s="419"/>
      <c r="O217" s="419"/>
      <c r="P217" s="419"/>
      <c r="Q217" s="419"/>
      <c r="R217" s="419"/>
      <c r="S217" s="419"/>
      <c r="T217" s="419"/>
      <c r="U217" s="419"/>
      <c r="V217" s="419"/>
      <c r="W217" s="419"/>
      <c r="X217" s="419"/>
      <c r="Y217" s="419"/>
      <c r="Z217" s="419"/>
      <c r="AA217" s="419"/>
      <c r="AB217" s="419"/>
      <c r="AC217" s="419"/>
      <c r="AD217" s="419"/>
      <c r="AE217" s="419"/>
      <c r="AF217" s="419"/>
      <c r="AG217" s="419"/>
      <c r="AH217" s="419"/>
      <c r="AI217" s="419"/>
      <c r="AJ217" s="419"/>
      <c r="AK217" s="419"/>
      <c r="AL217" s="419"/>
      <c r="AM217" s="419"/>
      <c r="AN217" s="419"/>
      <c r="AO217" s="419"/>
      <c r="AP217" s="419"/>
      <c r="AQ217" s="419"/>
      <c r="AR217" s="419"/>
      <c r="AS217" s="419"/>
      <c r="AT217" s="419"/>
      <c r="AU217" s="419"/>
      <c r="AV217" s="419"/>
      <c r="AW217" s="419"/>
      <c r="AX217" s="419"/>
      <c r="AY217" s="419"/>
      <c r="AZ217" s="419"/>
      <c r="BA217" s="419"/>
      <c r="BB217" s="419"/>
      <c r="BC217" s="419"/>
      <c r="BD217" s="419"/>
      <c r="BE217" s="419"/>
      <c r="BF217" s="419"/>
      <c r="BG217" s="419"/>
      <c r="BH217" s="419"/>
      <c r="BI217" s="419"/>
      <c r="BJ217" s="419"/>
      <c r="BK217" s="419"/>
      <c r="BL217" s="419"/>
      <c r="BM217" s="419"/>
      <c r="BN217" s="419"/>
      <c r="BO217" s="419"/>
      <c r="BP217" s="419"/>
      <c r="BQ217" s="419"/>
      <c r="BR217" s="419"/>
      <c r="BS217" s="419"/>
      <c r="BT217" s="419"/>
      <c r="BU217" s="419"/>
      <c r="BV217" s="419"/>
      <c r="BW217" s="419"/>
      <c r="BX217" s="419"/>
    </row>
    <row r="218" spans="2:78" s="246" customFormat="1" ht="33" hidden="1">
      <c r="B218" s="253"/>
      <c r="C218" s="443" t="s">
        <v>2101</v>
      </c>
      <c r="D218" s="444">
        <f>IF(E214=0,0,' קבועים'!$B$107)</f>
        <v>0</v>
      </c>
      <c r="E218" s="445" t="str">
        <f>IF($E$29&lt;&gt;0,$E$29,0)</f>
        <v>תא זה יעודכן אוטומטית עם מילוי סעיף 2.2</v>
      </c>
      <c r="F218" s="446">
        <f>IFERROR(IF(E218=0,0,-1*(1-D218/E218)),0)</f>
        <v>0</v>
      </c>
      <c r="G218" s="447"/>
      <c r="H218" s="740"/>
      <c r="I218" s="419"/>
      <c r="J218" s="419"/>
      <c r="K218" s="419"/>
      <c r="L218" s="419"/>
      <c r="M218" s="419"/>
      <c r="N218" s="419"/>
      <c r="O218" s="419"/>
      <c r="P218" s="419"/>
      <c r="Q218" s="419"/>
      <c r="R218" s="419"/>
      <c r="S218" s="419"/>
      <c r="T218" s="419"/>
      <c r="U218" s="419"/>
      <c r="V218" s="419"/>
      <c r="W218" s="419"/>
      <c r="X218" s="419"/>
      <c r="Y218" s="419"/>
      <c r="Z218" s="419"/>
      <c r="AA218" s="419"/>
      <c r="AB218" s="419"/>
      <c r="AC218" s="419"/>
      <c r="AD218" s="419"/>
      <c r="AE218" s="419"/>
      <c r="AF218" s="419"/>
      <c r="AG218" s="419"/>
      <c r="AH218" s="419"/>
      <c r="AI218" s="419"/>
      <c r="AJ218" s="419"/>
      <c r="AK218" s="419"/>
      <c r="AL218" s="419"/>
      <c r="AM218" s="419"/>
      <c r="AN218" s="419"/>
      <c r="AO218" s="419"/>
      <c r="AP218" s="419"/>
      <c r="AQ218" s="419"/>
      <c r="AR218" s="419"/>
      <c r="AS218" s="419"/>
      <c r="AT218" s="419"/>
      <c r="AU218" s="419"/>
      <c r="AV218" s="419"/>
      <c r="AW218" s="419"/>
      <c r="AX218" s="419"/>
      <c r="AY218" s="419"/>
      <c r="AZ218" s="419"/>
      <c r="BA218" s="419"/>
      <c r="BB218" s="419"/>
      <c r="BC218" s="419"/>
      <c r="BD218" s="419"/>
      <c r="BE218" s="419"/>
      <c r="BF218" s="419"/>
      <c r="BG218" s="419"/>
      <c r="BH218" s="419"/>
      <c r="BI218" s="419"/>
      <c r="BJ218" s="419"/>
      <c r="BK218" s="419"/>
      <c r="BL218" s="419"/>
      <c r="BM218" s="419"/>
      <c r="BN218" s="419"/>
      <c r="BO218" s="419"/>
      <c r="BP218" s="419"/>
      <c r="BQ218" s="419"/>
      <c r="BR218" s="419"/>
      <c r="BS218" s="419"/>
      <c r="BT218" s="419"/>
      <c r="BU218" s="419"/>
      <c r="BV218" s="419"/>
      <c r="BW218" s="419"/>
      <c r="BX218" s="419"/>
    </row>
    <row r="219" spans="2:78" s="246" customFormat="1" ht="33" hidden="1">
      <c r="B219" s="253"/>
      <c r="C219" s="443" t="s">
        <v>121</v>
      </c>
      <c r="D219" s="448">
        <f>E214*' קבועים'!$C$57</f>
        <v>0</v>
      </c>
      <c r="E219" s="445" t="str">
        <f>IF($E$52&lt;&gt;0,$E$52,0)</f>
        <v>תא זה יעודכן אוטומטית עם מילוי סעיף 2.2</v>
      </c>
      <c r="F219" s="446">
        <f t="shared" ref="F219" si="6">IFERROR(IF(E219=0,0,-1*(1-D219/E219)),0)</f>
        <v>0</v>
      </c>
      <c r="G219" s="447"/>
      <c r="H219" s="740"/>
      <c r="I219" s="419"/>
      <c r="J219" s="419"/>
      <c r="K219" s="419"/>
      <c r="L219" s="419"/>
      <c r="M219" s="419"/>
      <c r="N219" s="419"/>
      <c r="O219" s="419"/>
      <c r="P219" s="419"/>
      <c r="Q219" s="419"/>
      <c r="R219" s="419"/>
      <c r="S219" s="419"/>
      <c r="T219" s="419"/>
      <c r="U219" s="419"/>
      <c r="V219" s="419"/>
      <c r="W219" s="419"/>
      <c r="X219" s="419"/>
      <c r="Y219" s="419"/>
      <c r="Z219" s="419"/>
      <c r="AA219" s="419"/>
      <c r="AB219" s="419"/>
      <c r="AC219" s="419"/>
      <c r="AD219" s="419"/>
      <c r="AE219" s="419"/>
      <c r="AF219" s="419"/>
      <c r="AG219" s="419"/>
      <c r="AH219" s="419"/>
      <c r="AI219" s="419"/>
      <c r="AJ219" s="419"/>
      <c r="AK219" s="419"/>
      <c r="AL219" s="419"/>
      <c r="AM219" s="419"/>
      <c r="AN219" s="419"/>
      <c r="AO219" s="419"/>
      <c r="AP219" s="419"/>
      <c r="AQ219" s="419"/>
      <c r="AR219" s="419"/>
      <c r="AS219" s="419"/>
      <c r="AT219" s="419"/>
      <c r="AU219" s="419"/>
      <c r="AV219" s="419"/>
      <c r="AW219" s="419"/>
      <c r="AX219" s="419"/>
      <c r="AY219" s="419"/>
      <c r="AZ219" s="419"/>
      <c r="BA219" s="419"/>
      <c r="BB219" s="419"/>
      <c r="BC219" s="419"/>
      <c r="BD219" s="419"/>
      <c r="BE219" s="419"/>
      <c r="BF219" s="419"/>
      <c r="BG219" s="419"/>
      <c r="BH219" s="419"/>
      <c r="BI219" s="419"/>
      <c r="BJ219" s="419"/>
      <c r="BK219" s="419"/>
      <c r="BL219" s="419"/>
      <c r="BM219" s="419"/>
      <c r="BN219" s="419"/>
      <c r="BO219" s="419"/>
      <c r="BP219" s="419"/>
      <c r="BQ219" s="419"/>
      <c r="BR219" s="419"/>
      <c r="BS219" s="419"/>
      <c r="BT219" s="419"/>
      <c r="BU219" s="419"/>
      <c r="BV219" s="419"/>
      <c r="BW219" s="419"/>
      <c r="BX219" s="419"/>
    </row>
    <row r="220" spans="2:78" s="246" customFormat="1" ht="33.75" hidden="1" thickBot="1">
      <c r="B220" s="253"/>
      <c r="C220" s="449" t="s">
        <v>122</v>
      </c>
      <c r="D220" s="450">
        <f>D218-D219</f>
        <v>0</v>
      </c>
      <c r="E220" s="451" t="str">
        <f>IF($E$83&lt;&gt;0,$E$83,0)</f>
        <v>תא זה יעודכן אוטומטית עם מילוי סעיפים: 2.1 ו- 2.2</v>
      </c>
      <c r="F220" s="452">
        <f>IFERROR(IF(E220=0,0,-1*(1-D220/E220)),0)</f>
        <v>0</v>
      </c>
      <c r="G220" s="453"/>
      <c r="H220" s="740"/>
      <c r="I220" s="419"/>
      <c r="J220" s="419"/>
      <c r="K220" s="419"/>
      <c r="L220" s="419"/>
      <c r="M220" s="419"/>
      <c r="N220" s="419"/>
      <c r="O220" s="419"/>
      <c r="P220" s="419"/>
      <c r="Q220" s="419"/>
      <c r="R220" s="419"/>
      <c r="S220" s="419"/>
      <c r="T220" s="419"/>
      <c r="U220" s="419"/>
      <c r="V220" s="419"/>
      <c r="W220" s="419"/>
      <c r="X220" s="419"/>
      <c r="Y220" s="419"/>
      <c r="Z220" s="419"/>
      <c r="AA220" s="419"/>
      <c r="AB220" s="419"/>
      <c r="AC220" s="419"/>
      <c r="AD220" s="419"/>
      <c r="AE220" s="419"/>
      <c r="AF220" s="419"/>
      <c r="AG220" s="419"/>
      <c r="AH220" s="419"/>
      <c r="AI220" s="419"/>
      <c r="AJ220" s="419"/>
      <c r="AK220" s="419"/>
      <c r="AL220" s="419"/>
      <c r="AM220" s="419"/>
      <c r="AN220" s="419"/>
      <c r="AO220" s="419"/>
      <c r="AP220" s="419"/>
      <c r="AQ220" s="419"/>
      <c r="AR220" s="419"/>
      <c r="AS220" s="419"/>
      <c r="AT220" s="419"/>
      <c r="AU220" s="419"/>
      <c r="AV220" s="419"/>
      <c r="AW220" s="419"/>
      <c r="AX220" s="419"/>
      <c r="AY220" s="419"/>
      <c r="AZ220" s="419"/>
      <c r="BA220" s="419"/>
      <c r="BB220" s="419"/>
      <c r="BC220" s="419"/>
      <c r="BD220" s="419"/>
      <c r="BE220" s="419"/>
      <c r="BF220" s="419"/>
      <c r="BG220" s="419"/>
      <c r="BH220" s="419"/>
      <c r="BI220" s="419"/>
      <c r="BJ220" s="419"/>
      <c r="BK220" s="419"/>
      <c r="BL220" s="419"/>
      <c r="BM220" s="419"/>
      <c r="BN220" s="419"/>
      <c r="BO220" s="419"/>
      <c r="BP220" s="419"/>
      <c r="BQ220" s="419"/>
      <c r="BR220" s="419"/>
      <c r="BS220" s="419"/>
      <c r="BT220" s="419"/>
      <c r="BU220" s="419"/>
      <c r="BV220" s="419"/>
      <c r="BW220" s="419"/>
      <c r="BX220" s="419"/>
    </row>
    <row r="221" spans="2:78" s="246" customFormat="1" hidden="1">
      <c r="B221" s="400"/>
      <c r="C221" s="408"/>
      <c r="D221" s="454"/>
      <c r="E221" s="454"/>
      <c r="F221" s="455"/>
      <c r="G221" s="387"/>
      <c r="H221" s="387"/>
      <c r="I221" s="419"/>
      <c r="J221" s="419"/>
      <c r="K221" s="419"/>
      <c r="L221" s="419"/>
      <c r="M221" s="419"/>
      <c r="N221" s="419"/>
      <c r="O221" s="419"/>
      <c r="P221" s="419"/>
      <c r="Q221" s="419"/>
      <c r="R221" s="419"/>
      <c r="S221" s="419"/>
      <c r="T221" s="419"/>
      <c r="U221" s="419"/>
      <c r="V221" s="419"/>
      <c r="W221" s="419"/>
      <c r="X221" s="419"/>
      <c r="Y221" s="419"/>
      <c r="Z221" s="419"/>
      <c r="AA221" s="419"/>
      <c r="AB221" s="419"/>
      <c r="AC221" s="419"/>
      <c r="AD221" s="419"/>
      <c r="AE221" s="419"/>
      <c r="AF221" s="419"/>
      <c r="AG221" s="419"/>
      <c r="AH221" s="419"/>
      <c r="AI221" s="419"/>
      <c r="AJ221" s="419"/>
      <c r="AK221" s="419"/>
      <c r="AL221" s="419"/>
      <c r="AM221" s="419"/>
      <c r="AN221" s="419"/>
      <c r="AO221" s="419"/>
      <c r="AP221" s="419"/>
      <c r="AQ221" s="419"/>
      <c r="AR221" s="419"/>
      <c r="AS221" s="419"/>
      <c r="AT221" s="419"/>
      <c r="AU221" s="419"/>
      <c r="AV221" s="419"/>
      <c r="AW221" s="419"/>
      <c r="AX221" s="419"/>
      <c r="AY221" s="419"/>
      <c r="AZ221" s="419"/>
      <c r="BA221" s="419"/>
      <c r="BB221" s="419"/>
      <c r="BC221" s="419"/>
      <c r="BD221" s="419"/>
      <c r="BE221" s="419"/>
      <c r="BF221" s="419"/>
      <c r="BG221" s="419"/>
      <c r="BH221" s="419"/>
      <c r="BI221" s="419"/>
      <c r="BJ221" s="419"/>
      <c r="BK221" s="419"/>
      <c r="BL221" s="419"/>
      <c r="BM221" s="419"/>
      <c r="BN221" s="419"/>
      <c r="BO221" s="419"/>
      <c r="BP221" s="419"/>
      <c r="BQ221" s="419"/>
      <c r="BR221" s="419"/>
      <c r="BS221" s="419"/>
      <c r="BT221" s="419"/>
      <c r="BU221" s="419"/>
      <c r="BV221" s="419"/>
      <c r="BW221" s="419"/>
      <c r="BX221" s="419"/>
    </row>
    <row r="222" spans="2:78" s="246" customFormat="1" ht="33" hidden="1">
      <c r="B222" s="456" t="s">
        <v>127</v>
      </c>
      <c r="C222" s="457"/>
      <c r="D222" s="458" t="s">
        <v>116</v>
      </c>
      <c r="E222" s="459" t="s">
        <v>117</v>
      </c>
      <c r="F222" s="458" t="s">
        <v>118</v>
      </c>
      <c r="G222" s="460" t="s">
        <v>119</v>
      </c>
      <c r="H222" s="744" t="s">
        <v>120</v>
      </c>
      <c r="I222" s="419"/>
      <c r="J222" s="419"/>
      <c r="K222" s="419"/>
      <c r="L222" s="419"/>
      <c r="M222" s="419"/>
      <c r="N222" s="419"/>
      <c r="O222" s="419"/>
      <c r="P222" s="419"/>
      <c r="Q222" s="419"/>
      <c r="R222" s="419"/>
      <c r="S222" s="419"/>
      <c r="T222" s="419"/>
      <c r="U222" s="419"/>
      <c r="V222" s="419"/>
      <c r="W222" s="419"/>
      <c r="X222" s="419"/>
      <c r="Y222" s="419"/>
      <c r="Z222" s="419"/>
      <c r="AA222" s="419"/>
      <c r="AB222" s="419"/>
      <c r="AC222" s="419"/>
      <c r="AD222" s="419"/>
      <c r="AE222" s="419"/>
      <c r="AF222" s="419"/>
      <c r="AG222" s="419"/>
      <c r="AH222" s="419"/>
      <c r="AI222" s="419"/>
      <c r="AJ222" s="419"/>
      <c r="AK222" s="419"/>
      <c r="AL222" s="419"/>
      <c r="AM222" s="419"/>
      <c r="AN222" s="419"/>
      <c r="AO222" s="419"/>
      <c r="AP222" s="419"/>
      <c r="AQ222" s="419"/>
      <c r="AR222" s="419"/>
      <c r="AS222" s="419"/>
      <c r="AT222" s="419"/>
      <c r="AU222" s="419"/>
      <c r="AV222" s="419"/>
      <c r="AW222" s="419"/>
      <c r="AX222" s="419"/>
      <c r="AY222" s="419"/>
      <c r="AZ222" s="419"/>
      <c r="BA222" s="419"/>
      <c r="BB222" s="419"/>
      <c r="BC222" s="419"/>
      <c r="BD222" s="419"/>
      <c r="BE222" s="419"/>
      <c r="BF222" s="419"/>
      <c r="BG222" s="419"/>
      <c r="BH222" s="419"/>
      <c r="BI222" s="419"/>
      <c r="BJ222" s="419"/>
      <c r="BK222" s="419"/>
      <c r="BL222" s="419"/>
      <c r="BM222" s="419"/>
      <c r="BN222" s="419"/>
      <c r="BO222" s="419"/>
      <c r="BP222" s="419"/>
      <c r="BQ222" s="419"/>
      <c r="BR222" s="419"/>
      <c r="BS222" s="419"/>
      <c r="BT222" s="419"/>
      <c r="BU222" s="419"/>
      <c r="BV222" s="419"/>
      <c r="BW222" s="419"/>
      <c r="BX222" s="419"/>
      <c r="BY222" s="419"/>
    </row>
    <row r="223" spans="2:78" s="246" customFormat="1" ht="33" hidden="1">
      <c r="B223" s="400"/>
      <c r="C223" s="461" t="s">
        <v>2102</v>
      </c>
      <c r="D223" s="448">
        <f>IF(E214=0,0,' קבועים'!$E$107)</f>
        <v>0</v>
      </c>
      <c r="E223" s="445" t="str">
        <f>IF($C$29&lt;&gt;0,$C$29,0)</f>
        <v>תא זה יעודכן אוטומטית עם מילוי סעיף 2.2</v>
      </c>
      <c r="F223" s="446">
        <f>IFERROR(IF(E223=0,0,-1*(1-D223/E223)),0)</f>
        <v>0</v>
      </c>
      <c r="G223" s="447"/>
      <c r="H223" s="744"/>
      <c r="I223" s="419"/>
      <c r="J223" s="419"/>
      <c r="K223" s="419"/>
      <c r="L223" s="419"/>
      <c r="M223" s="419"/>
      <c r="N223" s="419"/>
      <c r="O223" s="419"/>
      <c r="P223" s="419"/>
      <c r="Q223" s="419"/>
      <c r="R223" s="419"/>
      <c r="S223" s="419"/>
      <c r="T223" s="419"/>
      <c r="U223" s="419"/>
      <c r="V223" s="419"/>
      <c r="W223" s="419"/>
      <c r="X223" s="419"/>
      <c r="Y223" s="419"/>
      <c r="Z223" s="419"/>
      <c r="AA223" s="419"/>
      <c r="AB223" s="419"/>
      <c r="AC223" s="419"/>
      <c r="AD223" s="419"/>
      <c r="AE223" s="419"/>
      <c r="AF223" s="419"/>
      <c r="AG223" s="419"/>
      <c r="AH223" s="419"/>
      <c r="AI223" s="419"/>
      <c r="AJ223" s="419"/>
      <c r="AK223" s="419"/>
      <c r="AL223" s="419"/>
      <c r="AM223" s="419"/>
      <c r="AN223" s="419"/>
      <c r="AO223" s="419"/>
      <c r="AP223" s="419"/>
      <c r="AQ223" s="419"/>
      <c r="AR223" s="419"/>
      <c r="AS223" s="419"/>
      <c r="AT223" s="419"/>
      <c r="AU223" s="419"/>
      <c r="AV223" s="419"/>
      <c r="AW223" s="419"/>
      <c r="AX223" s="419"/>
      <c r="AY223" s="419"/>
      <c r="AZ223" s="419"/>
      <c r="BA223" s="419"/>
      <c r="BB223" s="419"/>
      <c r="BC223" s="419"/>
      <c r="BD223" s="419"/>
      <c r="BE223" s="419"/>
      <c r="BF223" s="419"/>
      <c r="BG223" s="419"/>
      <c r="BH223" s="419"/>
      <c r="BI223" s="419"/>
      <c r="BJ223" s="419"/>
      <c r="BK223" s="419"/>
      <c r="BL223" s="419"/>
      <c r="BM223" s="419"/>
      <c r="BN223" s="419"/>
      <c r="BO223" s="419"/>
      <c r="BP223" s="419"/>
      <c r="BQ223" s="419"/>
      <c r="BR223" s="419"/>
      <c r="BS223" s="419"/>
      <c r="BT223" s="419"/>
      <c r="BU223" s="419"/>
      <c r="BV223" s="419"/>
      <c r="BW223" s="419"/>
      <c r="BX223" s="419"/>
      <c r="BY223" s="419"/>
    </row>
    <row r="224" spans="2:78" s="246" customFormat="1" ht="33" hidden="1">
      <c r="B224" s="400"/>
      <c r="C224" s="461" t="s">
        <v>183</v>
      </c>
      <c r="D224" s="448">
        <f>E214</f>
        <v>0</v>
      </c>
      <c r="E224" s="445" t="str">
        <f>IF($C$52&lt;&gt;0,$C$52,0)</f>
        <v>תא זה יעודכן אוטומטית עם מילוי סעיף 2.2</v>
      </c>
      <c r="F224" s="446">
        <f t="shared" ref="F224" si="7">IFERROR(IF(E224=0,0,-1*(1-D224/E224)),0)</f>
        <v>0</v>
      </c>
      <c r="G224" s="447"/>
      <c r="H224" s="744"/>
      <c r="I224" s="419"/>
      <c r="J224" s="419"/>
      <c r="K224" s="419"/>
      <c r="L224" s="419"/>
      <c r="M224" s="419"/>
      <c r="N224" s="419"/>
      <c r="O224" s="419"/>
      <c r="P224" s="419"/>
      <c r="Q224" s="419"/>
      <c r="R224" s="419"/>
      <c r="S224" s="419"/>
      <c r="T224" s="419"/>
      <c r="U224" s="419"/>
      <c r="V224" s="419"/>
      <c r="W224" s="419"/>
      <c r="X224" s="419"/>
      <c r="Y224" s="419"/>
      <c r="Z224" s="419"/>
      <c r="AA224" s="419"/>
      <c r="AB224" s="419"/>
      <c r="AC224" s="419"/>
      <c r="AD224" s="419"/>
      <c r="AE224" s="419"/>
      <c r="AF224" s="419"/>
      <c r="AG224" s="419"/>
      <c r="AH224" s="419"/>
      <c r="AI224" s="419"/>
      <c r="AJ224" s="419"/>
      <c r="AK224" s="419"/>
      <c r="AL224" s="419"/>
      <c r="AM224" s="419"/>
      <c r="AN224" s="419"/>
      <c r="AO224" s="419"/>
      <c r="AP224" s="419"/>
      <c r="AQ224" s="419"/>
      <c r="AR224" s="419"/>
      <c r="AS224" s="419"/>
      <c r="AT224" s="419"/>
      <c r="AU224" s="419"/>
      <c r="AV224" s="419"/>
      <c r="AW224" s="419"/>
      <c r="AX224" s="419"/>
      <c r="AY224" s="419"/>
      <c r="AZ224" s="419"/>
      <c r="BA224" s="419"/>
      <c r="BB224" s="419"/>
      <c r="BC224" s="419"/>
      <c r="BD224" s="419"/>
      <c r="BE224" s="419"/>
      <c r="BF224" s="419"/>
      <c r="BG224" s="419"/>
      <c r="BH224" s="419"/>
      <c r="BI224" s="419"/>
      <c r="BJ224" s="419"/>
      <c r="BK224" s="419"/>
      <c r="BL224" s="419"/>
      <c r="BM224" s="419"/>
      <c r="BN224" s="419"/>
      <c r="BO224" s="419"/>
      <c r="BP224" s="419"/>
      <c r="BQ224" s="419"/>
      <c r="BR224" s="419"/>
      <c r="BS224" s="419"/>
      <c r="BT224" s="419"/>
      <c r="BU224" s="419"/>
      <c r="BV224" s="419"/>
      <c r="BW224" s="419"/>
      <c r="BX224" s="419"/>
      <c r="BY224" s="419"/>
    </row>
    <row r="225" spans="1:77" s="246" customFormat="1" ht="33.75" hidden="1" thickBot="1">
      <c r="A225" s="385"/>
      <c r="B225" s="400"/>
      <c r="C225" s="462" t="s">
        <v>184</v>
      </c>
      <c r="D225" s="450">
        <f>D223-D224</f>
        <v>0</v>
      </c>
      <c r="E225" s="451" t="str">
        <f>IF($C$83&lt;&gt;0,$C$83,0)</f>
        <v>תא זה יעודכן אוטומטית עם מילוי סעיפים: 2.1 ו- 2.2</v>
      </c>
      <c r="F225" s="452">
        <f>IFERROR(IF(E225=0,0,-1*(1-D225/E225)),0)</f>
        <v>0</v>
      </c>
      <c r="G225" s="453"/>
      <c r="H225" s="744"/>
      <c r="I225" s="419"/>
      <c r="J225" s="419"/>
      <c r="K225" s="419"/>
      <c r="L225" s="419"/>
      <c r="M225" s="419"/>
      <c r="N225" s="419"/>
      <c r="O225" s="419"/>
      <c r="P225" s="419"/>
      <c r="Q225" s="419"/>
      <c r="R225" s="419"/>
      <c r="S225" s="419"/>
      <c r="T225" s="419"/>
      <c r="U225" s="419"/>
      <c r="V225" s="419"/>
      <c r="W225" s="419"/>
      <c r="X225" s="419"/>
      <c r="Y225" s="419"/>
      <c r="Z225" s="419"/>
      <c r="AA225" s="419"/>
      <c r="AB225" s="419"/>
      <c r="AC225" s="419"/>
      <c r="AD225" s="419"/>
      <c r="AE225" s="419"/>
      <c r="AF225" s="419"/>
      <c r="AG225" s="419"/>
      <c r="AH225" s="419"/>
      <c r="AI225" s="419"/>
      <c r="AJ225" s="419"/>
      <c r="AK225" s="419"/>
      <c r="AL225" s="419"/>
      <c r="AM225" s="419"/>
      <c r="AN225" s="419"/>
      <c r="AO225" s="419"/>
      <c r="AP225" s="419"/>
      <c r="AQ225" s="419"/>
      <c r="AR225" s="419"/>
      <c r="AS225" s="419"/>
      <c r="AT225" s="419"/>
      <c r="AU225" s="419"/>
      <c r="AV225" s="419"/>
      <c r="AW225" s="419"/>
      <c r="AX225" s="419"/>
      <c r="AY225" s="419"/>
      <c r="AZ225" s="419"/>
      <c r="BA225" s="419"/>
      <c r="BB225" s="419"/>
      <c r="BC225" s="419"/>
      <c r="BD225" s="419"/>
      <c r="BE225" s="419"/>
      <c r="BF225" s="419"/>
      <c r="BG225" s="419"/>
      <c r="BH225" s="419"/>
      <c r="BI225" s="419"/>
      <c r="BJ225" s="419"/>
      <c r="BK225" s="419"/>
      <c r="BL225" s="419"/>
      <c r="BM225" s="419"/>
      <c r="BN225" s="419"/>
      <c r="BO225" s="419"/>
      <c r="BP225" s="419"/>
      <c r="BQ225" s="419"/>
      <c r="BR225" s="419"/>
      <c r="BS225" s="419"/>
      <c r="BT225" s="419"/>
      <c r="BU225" s="419"/>
      <c r="BV225" s="419"/>
      <c r="BW225" s="419"/>
      <c r="BX225" s="419"/>
      <c r="BY225" s="419"/>
    </row>
    <row r="226" spans="1:77" s="246" customFormat="1" hidden="1">
      <c r="A226" s="385"/>
      <c r="B226" s="400"/>
      <c r="C226" s="408"/>
      <c r="D226" s="454"/>
      <c r="E226" s="391"/>
      <c r="F226" s="387"/>
      <c r="G226" s="387"/>
      <c r="H226" s="387"/>
      <c r="I226" s="419"/>
      <c r="J226" s="419"/>
      <c r="K226" s="419"/>
      <c r="L226" s="419"/>
      <c r="M226" s="419"/>
      <c r="N226" s="419"/>
      <c r="O226" s="419"/>
      <c r="P226" s="419"/>
      <c r="Q226" s="419"/>
      <c r="R226" s="419"/>
      <c r="S226" s="419"/>
      <c r="T226" s="419"/>
      <c r="U226" s="419"/>
      <c r="V226" s="419"/>
      <c r="W226" s="419"/>
      <c r="X226" s="419"/>
      <c r="Y226" s="419"/>
      <c r="Z226" s="419"/>
      <c r="AA226" s="419"/>
      <c r="AB226" s="419"/>
      <c r="AC226" s="419"/>
      <c r="AD226" s="419"/>
      <c r="AE226" s="419"/>
      <c r="AF226" s="419"/>
      <c r="AG226" s="419"/>
      <c r="AH226" s="419"/>
      <c r="AI226" s="419"/>
      <c r="AJ226" s="419"/>
      <c r="AK226" s="419"/>
      <c r="AL226" s="419"/>
      <c r="AM226" s="419"/>
      <c r="AN226" s="419"/>
      <c r="AO226" s="419"/>
      <c r="AP226" s="419"/>
      <c r="AQ226" s="419"/>
      <c r="AR226" s="419"/>
      <c r="AS226" s="419"/>
      <c r="AT226" s="419"/>
      <c r="AU226" s="419"/>
      <c r="AV226" s="419"/>
      <c r="AW226" s="419"/>
      <c r="AX226" s="419"/>
      <c r="AY226" s="419"/>
      <c r="AZ226" s="419"/>
      <c r="BA226" s="419"/>
      <c r="BB226" s="419"/>
      <c r="BC226" s="419"/>
      <c r="BD226" s="419"/>
      <c r="BE226" s="419"/>
      <c r="BF226" s="419"/>
      <c r="BG226" s="419"/>
      <c r="BH226" s="419"/>
      <c r="BI226" s="419"/>
      <c r="BJ226" s="419"/>
      <c r="BK226" s="419"/>
      <c r="BL226" s="419"/>
      <c r="BM226" s="419"/>
      <c r="BN226" s="419"/>
      <c r="BO226" s="419"/>
      <c r="BP226" s="419"/>
      <c r="BQ226" s="419"/>
      <c r="BR226" s="419"/>
      <c r="BS226" s="419"/>
      <c r="BT226" s="419"/>
      <c r="BU226" s="419"/>
      <c r="BV226" s="419"/>
      <c r="BW226" s="419"/>
      <c r="BX226" s="419"/>
      <c r="BY226" s="419"/>
    </row>
    <row r="227" spans="1:77" s="246" customFormat="1" ht="33" hidden="1">
      <c r="B227" s="463" t="s">
        <v>123</v>
      </c>
      <c r="C227" s="464" t="s">
        <v>101</v>
      </c>
      <c r="D227" s="465" t="s">
        <v>102</v>
      </c>
      <c r="E227" s="466" t="s">
        <v>150</v>
      </c>
      <c r="F227" s="466" t="s">
        <v>186</v>
      </c>
      <c r="G227" s="467" t="s">
        <v>124</v>
      </c>
      <c r="H227" s="387"/>
      <c r="I227" s="396"/>
      <c r="J227" s="419"/>
      <c r="K227" s="419"/>
      <c r="L227" s="419"/>
      <c r="M227" s="419"/>
      <c r="N227" s="419"/>
      <c r="O227" s="396"/>
      <c r="P227" s="396"/>
      <c r="Q227" s="396"/>
      <c r="R227" s="396"/>
      <c r="S227" s="396"/>
      <c r="T227" s="396"/>
      <c r="U227" s="396"/>
      <c r="V227" s="396"/>
      <c r="W227" s="396"/>
      <c r="X227" s="396"/>
      <c r="Y227" s="396"/>
      <c r="Z227" s="396"/>
      <c r="AA227" s="396"/>
      <c r="AB227" s="396"/>
      <c r="AC227" s="396"/>
      <c r="AD227" s="396"/>
      <c r="AE227" s="396"/>
      <c r="AF227" s="396"/>
      <c r="AG227" s="396"/>
      <c r="AH227" s="396"/>
      <c r="AI227" s="396"/>
      <c r="AJ227" s="396"/>
      <c r="AK227" s="396"/>
      <c r="AL227" s="396"/>
      <c r="AM227" s="396"/>
      <c r="AN227" s="396"/>
      <c r="AO227" s="396"/>
      <c r="AP227" s="396"/>
      <c r="AQ227" s="396"/>
      <c r="AR227" s="396"/>
      <c r="AS227" s="396"/>
      <c r="AT227" s="396"/>
      <c r="AU227" s="396"/>
      <c r="AV227" s="396"/>
      <c r="AW227" s="396"/>
      <c r="AX227" s="396"/>
      <c r="AY227" s="396"/>
      <c r="AZ227" s="396"/>
      <c r="BA227" s="396"/>
      <c r="BB227" s="396"/>
      <c r="BC227" s="396"/>
      <c r="BD227" s="396"/>
      <c r="BE227" s="396"/>
      <c r="BF227" s="396"/>
      <c r="BG227" s="396"/>
      <c r="BH227" s="396"/>
      <c r="BI227" s="396"/>
      <c r="BJ227" s="396"/>
      <c r="BK227" s="396"/>
      <c r="BL227" s="396"/>
      <c r="BM227" s="396"/>
      <c r="BN227" s="396"/>
      <c r="BO227" s="396"/>
      <c r="BP227" s="396"/>
      <c r="BQ227" s="396"/>
      <c r="BR227" s="396"/>
      <c r="BS227" s="396"/>
      <c r="BT227" s="396"/>
      <c r="BU227" s="396"/>
      <c r="BV227" s="396"/>
      <c r="BW227" s="396"/>
      <c r="BX227" s="396"/>
      <c r="BY227" s="396"/>
    </row>
    <row r="228" spans="1:77" s="246" customFormat="1" ht="17.25" hidden="1" thickBot="1">
      <c r="C228" s="468" t="s">
        <v>39</v>
      </c>
      <c r="D228" s="469" t="s">
        <v>45</v>
      </c>
      <c r="E228" s="470">
        <f>E214</f>
        <v>0</v>
      </c>
      <c r="F228" s="470">
        <f>IF(E228=0,0,$C$29)</f>
        <v>0</v>
      </c>
      <c r="G228" s="471">
        <f>F228-E228</f>
        <v>0</v>
      </c>
      <c r="H228" s="387"/>
      <c r="I228" s="396"/>
      <c r="J228" s="419"/>
      <c r="K228" s="419"/>
      <c r="L228" s="419"/>
      <c r="M228" s="419"/>
      <c r="N228" s="419"/>
      <c r="O228" s="396"/>
      <c r="P228" s="396"/>
      <c r="Q228" s="396"/>
      <c r="R228" s="396"/>
      <c r="S228" s="396"/>
      <c r="T228" s="396"/>
      <c r="U228" s="396"/>
      <c r="V228" s="396"/>
      <c r="W228" s="396"/>
      <c r="X228" s="396"/>
      <c r="Y228" s="396"/>
      <c r="Z228" s="396"/>
      <c r="AA228" s="396"/>
      <c r="AB228" s="396"/>
      <c r="AC228" s="396"/>
      <c r="AD228" s="396"/>
      <c r="AE228" s="396"/>
      <c r="AF228" s="396"/>
      <c r="AG228" s="396"/>
      <c r="AH228" s="396"/>
      <c r="AI228" s="396"/>
      <c r="AJ228" s="396"/>
      <c r="AK228" s="396"/>
      <c r="AL228" s="396"/>
      <c r="AM228" s="396"/>
      <c r="AN228" s="396"/>
      <c r="AO228" s="396"/>
      <c r="AP228" s="396"/>
      <c r="AQ228" s="396"/>
      <c r="AR228" s="396"/>
      <c r="AS228" s="396"/>
      <c r="AT228" s="396"/>
      <c r="AU228" s="396"/>
      <c r="AV228" s="396"/>
      <c r="AW228" s="396"/>
      <c r="AX228" s="396"/>
      <c r="AY228" s="396"/>
      <c r="AZ228" s="396"/>
      <c r="BA228" s="396"/>
      <c r="BB228" s="396"/>
      <c r="BC228" s="396"/>
      <c r="BD228" s="396"/>
      <c r="BE228" s="396"/>
      <c r="BF228" s="396"/>
      <c r="BG228" s="396"/>
      <c r="BH228" s="396"/>
      <c r="BI228" s="396"/>
      <c r="BJ228" s="396"/>
      <c r="BK228" s="396"/>
      <c r="BL228" s="396"/>
      <c r="BM228" s="396"/>
      <c r="BN228" s="396"/>
      <c r="BO228" s="396"/>
      <c r="BP228" s="396"/>
      <c r="BQ228" s="396"/>
      <c r="BR228" s="396"/>
      <c r="BS228" s="396"/>
      <c r="BT228" s="396"/>
      <c r="BU228" s="396"/>
      <c r="BV228" s="396"/>
      <c r="BW228" s="396"/>
      <c r="BX228" s="396"/>
      <c r="BY228" s="396"/>
    </row>
    <row r="229" spans="1:77" s="246" customFormat="1">
      <c r="B229" s="400"/>
      <c r="C229" s="408"/>
      <c r="D229" s="454"/>
      <c r="E229" s="391"/>
      <c r="F229" s="387"/>
      <c r="G229" s="387"/>
      <c r="H229" s="387"/>
      <c r="I229" s="396"/>
      <c r="J229" s="419"/>
      <c r="K229" s="419"/>
      <c r="L229" s="419"/>
      <c r="M229" s="419"/>
      <c r="N229" s="419"/>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396"/>
      <c r="AU229" s="396"/>
      <c r="AV229" s="396"/>
      <c r="AW229" s="396"/>
      <c r="AX229" s="396"/>
      <c r="AY229" s="396"/>
      <c r="AZ229" s="396"/>
      <c r="BA229" s="396"/>
      <c r="BB229" s="396"/>
      <c r="BC229" s="396"/>
      <c r="BD229" s="396"/>
      <c r="BE229" s="396"/>
      <c r="BF229" s="396"/>
      <c r="BG229" s="396"/>
      <c r="BH229" s="396"/>
      <c r="BI229" s="396"/>
      <c r="BJ229" s="396"/>
      <c r="BK229" s="396"/>
      <c r="BL229" s="396"/>
      <c r="BM229" s="396"/>
      <c r="BN229" s="396"/>
      <c r="BO229" s="396"/>
      <c r="BP229" s="396"/>
      <c r="BQ229" s="396"/>
      <c r="BR229" s="396"/>
      <c r="BS229" s="396"/>
      <c r="BT229" s="396"/>
      <c r="BU229" s="396"/>
      <c r="BV229" s="396"/>
      <c r="BW229" s="396"/>
      <c r="BX229" s="396"/>
      <c r="BY229" s="396"/>
    </row>
    <row r="230" spans="1:77" s="253" customFormat="1">
      <c r="B230" s="480"/>
      <c r="C230" s="396"/>
      <c r="D230" s="396"/>
      <c r="E230" s="396"/>
      <c r="F230" s="396"/>
      <c r="G230" s="396"/>
      <c r="H230" s="396"/>
      <c r="I230" s="396"/>
      <c r="O230" s="396"/>
      <c r="P230" s="396"/>
      <c r="Q230" s="396"/>
      <c r="R230" s="396"/>
      <c r="AH230" s="392"/>
      <c r="BN230" s="254"/>
    </row>
    <row r="231" spans="1:77" s="253" customFormat="1">
      <c r="AH231" s="392"/>
      <c r="BN231" s="254"/>
    </row>
    <row r="232" spans="1:77" s="253" customFormat="1">
      <c r="AH232" s="392"/>
      <c r="BN232" s="254"/>
    </row>
    <row r="233" spans="1:77" s="253" customFormat="1">
      <c r="S233" s="387"/>
      <c r="T233" s="387"/>
      <c r="U233" s="387"/>
      <c r="V233" s="387"/>
      <c r="W233" s="387"/>
      <c r="X233" s="387"/>
      <c r="Y233" s="387"/>
      <c r="Z233" s="387"/>
      <c r="AA233" s="387"/>
      <c r="AB233" s="387"/>
      <c r="AC233" s="387"/>
      <c r="AD233" s="387"/>
      <c r="AE233" s="387"/>
      <c r="AF233" s="387"/>
      <c r="AG233" s="387"/>
      <c r="AH233" s="392"/>
      <c r="BN233" s="254"/>
    </row>
    <row r="234" spans="1:77" s="253" customFormat="1">
      <c r="S234" s="387"/>
      <c r="T234" s="387"/>
      <c r="U234" s="387"/>
      <c r="V234" s="387"/>
      <c r="W234" s="387"/>
      <c r="X234" s="387"/>
      <c r="Y234" s="387"/>
      <c r="Z234" s="387"/>
      <c r="AA234" s="387"/>
      <c r="AB234" s="387"/>
      <c r="AC234" s="387"/>
      <c r="AD234" s="387"/>
      <c r="AE234" s="387"/>
      <c r="AF234" s="387"/>
      <c r="AG234" s="387"/>
      <c r="AH234" s="392"/>
      <c r="BN234" s="254"/>
    </row>
    <row r="235" spans="1:77" s="253" customFormat="1">
      <c r="S235" s="387"/>
      <c r="T235" s="387"/>
      <c r="U235" s="387"/>
      <c r="V235" s="387"/>
      <c r="W235" s="387"/>
      <c r="X235" s="387"/>
      <c r="Y235" s="387"/>
      <c r="Z235" s="387"/>
      <c r="AA235" s="387"/>
      <c r="AB235" s="387"/>
      <c r="AC235" s="387"/>
      <c r="AD235" s="387"/>
      <c r="AE235" s="387"/>
      <c r="AF235" s="387"/>
      <c r="AG235" s="387"/>
      <c r="AH235" s="392"/>
      <c r="BN235" s="254"/>
    </row>
    <row r="236" spans="1:77" s="253" customFormat="1">
      <c r="S236" s="387"/>
      <c r="T236" s="387"/>
      <c r="U236" s="387"/>
      <c r="V236" s="387"/>
      <c r="W236" s="387"/>
      <c r="X236" s="387"/>
      <c r="Y236" s="387"/>
      <c r="Z236" s="387"/>
      <c r="AA236" s="387"/>
      <c r="AB236" s="387"/>
      <c r="AC236" s="387"/>
      <c r="AD236" s="387"/>
      <c r="AE236" s="387"/>
      <c r="AF236" s="387"/>
      <c r="AG236" s="387"/>
      <c r="AH236" s="392"/>
      <c r="BN236" s="254"/>
    </row>
    <row r="237" spans="1:77" s="253" customFormat="1">
      <c r="S237" s="387"/>
      <c r="T237" s="387"/>
      <c r="U237" s="387"/>
      <c r="V237" s="387"/>
      <c r="W237" s="387"/>
      <c r="X237" s="387"/>
      <c r="Y237" s="387"/>
      <c r="Z237" s="387"/>
      <c r="AA237" s="387"/>
      <c r="AB237" s="387"/>
      <c r="AC237" s="387"/>
      <c r="AD237" s="387"/>
      <c r="AE237" s="387"/>
      <c r="AF237" s="387"/>
      <c r="AG237" s="387"/>
      <c r="AH237" s="392"/>
      <c r="BN237" s="254"/>
    </row>
    <row r="238" spans="1:77" s="253" customFormat="1">
      <c r="S238" s="387"/>
      <c r="T238" s="387"/>
      <c r="U238" s="387"/>
      <c r="V238" s="387"/>
      <c r="W238" s="387"/>
      <c r="X238" s="387"/>
      <c r="Y238" s="387"/>
      <c r="Z238" s="387"/>
      <c r="AA238" s="387"/>
      <c r="AB238" s="387"/>
      <c r="AC238" s="387"/>
      <c r="AD238" s="387"/>
      <c r="AE238" s="387"/>
      <c r="AF238" s="387"/>
      <c r="AG238" s="387"/>
      <c r="AH238" s="392"/>
      <c r="BN238" s="254"/>
    </row>
    <row r="239" spans="1:77" s="253" customFormat="1">
      <c r="S239" s="387"/>
      <c r="T239" s="387"/>
      <c r="U239" s="387"/>
      <c r="V239" s="387"/>
      <c r="W239" s="387"/>
      <c r="X239" s="387"/>
      <c r="Y239" s="387"/>
      <c r="Z239" s="387"/>
      <c r="AA239" s="387"/>
      <c r="AB239" s="387"/>
      <c r="AC239" s="387"/>
      <c r="AD239" s="387"/>
      <c r="AE239" s="387"/>
      <c r="AF239" s="387"/>
      <c r="AG239" s="387"/>
      <c r="AH239" s="392"/>
      <c r="BN239" s="254"/>
    </row>
    <row r="240" spans="1:77" s="253" customFormat="1">
      <c r="S240" s="387"/>
      <c r="T240" s="387"/>
      <c r="U240" s="387"/>
      <c r="V240" s="387"/>
      <c r="W240" s="387"/>
      <c r="X240" s="387"/>
      <c r="Y240" s="387"/>
      <c r="Z240" s="387"/>
      <c r="AA240" s="387"/>
      <c r="AB240" s="387"/>
      <c r="AC240" s="387"/>
      <c r="AD240" s="387"/>
      <c r="AE240" s="387"/>
      <c r="AF240" s="387"/>
      <c r="AG240" s="387"/>
      <c r="AH240" s="392"/>
      <c r="BN240" s="254"/>
    </row>
    <row r="241" spans="3:66" s="253" customFormat="1">
      <c r="S241" s="387"/>
      <c r="T241" s="387"/>
      <c r="U241" s="387"/>
      <c r="V241" s="387"/>
      <c r="W241" s="387"/>
      <c r="X241" s="387"/>
      <c r="Y241" s="387"/>
      <c r="Z241" s="387"/>
      <c r="AA241" s="387"/>
      <c r="AB241" s="387"/>
      <c r="AC241" s="387"/>
      <c r="AD241" s="387"/>
      <c r="AE241" s="387"/>
      <c r="AF241" s="387"/>
      <c r="AG241" s="387"/>
      <c r="AH241" s="392"/>
      <c r="BN241" s="254"/>
    </row>
    <row r="242" spans="3:66" s="253" customFormat="1">
      <c r="S242" s="387"/>
      <c r="T242" s="387"/>
      <c r="U242" s="387"/>
      <c r="V242" s="387"/>
      <c r="W242" s="387"/>
      <c r="X242" s="387"/>
      <c r="Y242" s="387"/>
      <c r="Z242" s="387"/>
      <c r="AA242" s="387"/>
      <c r="AB242" s="387"/>
      <c r="AC242" s="387"/>
      <c r="AD242" s="387"/>
      <c r="AE242" s="387"/>
      <c r="AF242" s="387"/>
      <c r="AG242" s="387"/>
      <c r="AH242" s="392"/>
      <c r="BN242" s="254"/>
    </row>
    <row r="243" spans="3:66" s="253" customFormat="1">
      <c r="S243" s="387"/>
      <c r="T243" s="387"/>
      <c r="U243" s="387"/>
      <c r="V243" s="387"/>
      <c r="W243" s="387"/>
      <c r="X243" s="387"/>
      <c r="Y243" s="387"/>
      <c r="Z243" s="387"/>
      <c r="AA243" s="387"/>
      <c r="AB243" s="387"/>
      <c r="AC243" s="387"/>
      <c r="AD243" s="387"/>
      <c r="AE243" s="387"/>
      <c r="AF243" s="387"/>
      <c r="AG243" s="387"/>
      <c r="AH243" s="392"/>
      <c r="BN243" s="254"/>
    </row>
    <row r="244" spans="3:66" s="253" customFormat="1">
      <c r="J244" s="387"/>
      <c r="K244" s="387"/>
      <c r="L244" s="387"/>
      <c r="M244" s="387"/>
      <c r="N244" s="387"/>
      <c r="S244" s="387"/>
      <c r="T244" s="387"/>
      <c r="U244" s="387"/>
      <c r="V244" s="387"/>
      <c r="W244" s="387"/>
      <c r="X244" s="387"/>
      <c r="Y244" s="387"/>
      <c r="Z244" s="387"/>
      <c r="AA244" s="387"/>
      <c r="AB244" s="387"/>
      <c r="AC244" s="387"/>
      <c r="AD244" s="387"/>
      <c r="AE244" s="387"/>
      <c r="AF244" s="387"/>
      <c r="AG244" s="387"/>
      <c r="AH244" s="392"/>
      <c r="BN244" s="254"/>
    </row>
    <row r="245" spans="3:66" s="253" customFormat="1">
      <c r="J245" s="387"/>
      <c r="K245" s="387"/>
      <c r="L245" s="387"/>
      <c r="M245" s="387"/>
      <c r="N245" s="387"/>
      <c r="S245" s="387"/>
      <c r="T245" s="387"/>
      <c r="U245" s="387"/>
      <c r="V245" s="387"/>
      <c r="W245" s="387"/>
      <c r="X245" s="387"/>
      <c r="Y245" s="387"/>
      <c r="Z245" s="387"/>
      <c r="AA245" s="387"/>
      <c r="AB245" s="387"/>
      <c r="AC245" s="387"/>
      <c r="AD245" s="387"/>
      <c r="AE245" s="387"/>
      <c r="AF245" s="387"/>
      <c r="AG245" s="387"/>
      <c r="AH245" s="392"/>
      <c r="BN245" s="254"/>
    </row>
    <row r="246" spans="3:66" s="253" customFormat="1">
      <c r="J246" s="387"/>
      <c r="K246" s="387"/>
      <c r="L246" s="387"/>
      <c r="M246" s="387"/>
      <c r="N246" s="387"/>
      <c r="S246" s="387"/>
      <c r="T246" s="387"/>
      <c r="U246" s="387"/>
      <c r="V246" s="387"/>
      <c r="W246" s="387"/>
      <c r="X246" s="387"/>
      <c r="Y246" s="387"/>
      <c r="Z246" s="387"/>
      <c r="AA246" s="387"/>
      <c r="AB246" s="387"/>
      <c r="AC246" s="387"/>
      <c r="AD246" s="387"/>
      <c r="AE246" s="387"/>
      <c r="AF246" s="387"/>
      <c r="AG246" s="387"/>
      <c r="AH246" s="392"/>
      <c r="BN246" s="254"/>
    </row>
    <row r="247" spans="3:66" s="253" customFormat="1">
      <c r="C247" s="387"/>
      <c r="D247" s="387"/>
      <c r="E247" s="387"/>
      <c r="F247" s="387"/>
      <c r="G247" s="387"/>
      <c r="H247" s="387"/>
      <c r="I247" s="387"/>
      <c r="J247" s="387"/>
      <c r="K247" s="387"/>
      <c r="L247" s="387"/>
      <c r="M247" s="387"/>
      <c r="N247" s="387"/>
      <c r="O247" s="387"/>
      <c r="P247" s="387"/>
      <c r="Q247" s="387"/>
      <c r="R247" s="387"/>
      <c r="S247" s="387"/>
      <c r="T247" s="387"/>
      <c r="U247" s="387"/>
      <c r="V247" s="387"/>
      <c r="W247" s="387"/>
      <c r="X247" s="387"/>
      <c r="Y247" s="387"/>
      <c r="Z247" s="387"/>
      <c r="AA247" s="387"/>
      <c r="AB247" s="387"/>
      <c r="AC247" s="387"/>
      <c r="AD247" s="387"/>
      <c r="AE247" s="387"/>
      <c r="AF247" s="387"/>
      <c r="AG247" s="387"/>
      <c r="AH247" s="392"/>
      <c r="BN247" s="254"/>
    </row>
    <row r="248" spans="3:66" s="253" customFormat="1">
      <c r="C248" s="387"/>
      <c r="D248" s="387"/>
      <c r="E248" s="387"/>
      <c r="F248" s="387"/>
      <c r="G248" s="387"/>
      <c r="H248" s="387"/>
      <c r="I248" s="387"/>
      <c r="J248" s="387"/>
      <c r="K248" s="387"/>
      <c r="L248" s="387"/>
      <c r="M248" s="387"/>
      <c r="N248" s="387"/>
      <c r="O248" s="387"/>
      <c r="P248" s="387"/>
      <c r="Q248" s="387"/>
      <c r="R248" s="387"/>
      <c r="S248" s="387"/>
      <c r="T248" s="387"/>
      <c r="U248" s="387"/>
      <c r="V248" s="387"/>
      <c r="W248" s="387"/>
      <c r="X248" s="387"/>
      <c r="Y248" s="387"/>
      <c r="Z248" s="387"/>
      <c r="AA248" s="387"/>
      <c r="AB248" s="387"/>
      <c r="AC248" s="387"/>
      <c r="AD248" s="387"/>
      <c r="AE248" s="387"/>
      <c r="AF248" s="387"/>
      <c r="AG248" s="387"/>
      <c r="AH248" s="392"/>
      <c r="BN248" s="254"/>
    </row>
    <row r="249" spans="3:66" s="253" customFormat="1">
      <c r="C249" s="387"/>
      <c r="D249" s="387"/>
      <c r="E249" s="387"/>
      <c r="F249" s="387"/>
      <c r="G249" s="387"/>
      <c r="H249" s="387"/>
      <c r="I249" s="387"/>
      <c r="J249" s="387"/>
      <c r="K249" s="387"/>
      <c r="L249" s="387"/>
      <c r="M249" s="387"/>
      <c r="N249" s="387"/>
      <c r="O249" s="387"/>
      <c r="P249" s="387"/>
      <c r="Q249" s="387"/>
      <c r="R249" s="387"/>
      <c r="BN249" s="254"/>
    </row>
    <row r="250" spans="3:66" s="253" customFormat="1">
      <c r="C250" s="387"/>
      <c r="D250" s="387"/>
      <c r="E250" s="387"/>
      <c r="F250" s="387"/>
      <c r="G250" s="387"/>
      <c r="H250" s="387"/>
      <c r="I250" s="387"/>
      <c r="J250" s="387"/>
      <c r="K250" s="387"/>
      <c r="L250" s="387"/>
      <c r="M250" s="387"/>
      <c r="N250" s="387"/>
      <c r="O250" s="387"/>
      <c r="P250" s="387"/>
      <c r="Q250" s="387"/>
      <c r="R250" s="387"/>
      <c r="BN250" s="254"/>
    </row>
    <row r="251" spans="3:66" s="253" customFormat="1">
      <c r="C251" s="387"/>
      <c r="D251" s="387"/>
      <c r="E251" s="387"/>
      <c r="F251" s="387"/>
      <c r="G251" s="387"/>
      <c r="H251" s="387"/>
      <c r="I251" s="387"/>
      <c r="J251" s="387"/>
      <c r="K251" s="387"/>
      <c r="L251" s="387"/>
      <c r="M251" s="387"/>
      <c r="N251" s="387"/>
      <c r="O251" s="387"/>
      <c r="P251" s="387"/>
      <c r="Q251" s="387"/>
      <c r="R251" s="387"/>
      <c r="BN251" s="254"/>
    </row>
    <row r="252" spans="3:66" s="253" customFormat="1">
      <c r="C252" s="387"/>
      <c r="D252" s="387"/>
      <c r="E252" s="387"/>
      <c r="F252" s="387"/>
      <c r="G252" s="387"/>
      <c r="H252" s="387"/>
      <c r="I252" s="387"/>
      <c r="J252" s="387"/>
      <c r="K252" s="387"/>
      <c r="L252" s="387"/>
      <c r="M252" s="387"/>
      <c r="N252" s="387"/>
      <c r="O252" s="387"/>
      <c r="P252" s="387"/>
      <c r="Q252" s="387"/>
      <c r="R252" s="387"/>
      <c r="BN252" s="254"/>
    </row>
    <row r="253" spans="3:66" s="253" customFormat="1">
      <c r="C253" s="387"/>
      <c r="D253" s="387"/>
      <c r="E253" s="387"/>
      <c r="F253" s="387"/>
      <c r="G253" s="387"/>
      <c r="H253" s="387"/>
      <c r="I253" s="387"/>
      <c r="J253" s="387"/>
      <c r="K253" s="387"/>
      <c r="L253" s="387"/>
      <c r="M253" s="387"/>
      <c r="N253" s="387"/>
      <c r="O253" s="387"/>
      <c r="P253" s="387"/>
      <c r="Q253" s="387"/>
      <c r="R253" s="387"/>
      <c r="BN253" s="254"/>
    </row>
    <row r="254" spans="3:66" s="253" customFormat="1">
      <c r="C254" s="387"/>
      <c r="D254" s="387"/>
      <c r="E254" s="387"/>
      <c r="F254" s="387"/>
      <c r="G254" s="387"/>
      <c r="H254" s="387"/>
      <c r="I254" s="387"/>
      <c r="J254" s="387"/>
      <c r="K254" s="387"/>
      <c r="L254" s="387"/>
      <c r="M254" s="387"/>
      <c r="N254" s="387"/>
      <c r="O254" s="387"/>
      <c r="P254" s="387"/>
      <c r="Q254" s="387"/>
      <c r="R254" s="387"/>
      <c r="BN254" s="254"/>
    </row>
    <row r="255" spans="3:66" s="253" customFormat="1">
      <c r="C255" s="387"/>
      <c r="D255" s="387"/>
      <c r="E255" s="387"/>
      <c r="F255" s="387"/>
      <c r="G255" s="387"/>
      <c r="H255" s="387"/>
      <c r="I255" s="387"/>
      <c r="J255" s="387"/>
      <c r="K255" s="387"/>
      <c r="L255" s="387"/>
      <c r="M255" s="387"/>
      <c r="N255" s="387"/>
      <c r="O255" s="387"/>
      <c r="P255" s="387"/>
      <c r="Q255" s="387"/>
      <c r="R255" s="387"/>
      <c r="BN255" s="254"/>
    </row>
    <row r="256" spans="3:66" s="253" customFormat="1">
      <c r="C256" s="387"/>
      <c r="D256" s="387"/>
      <c r="E256" s="387"/>
      <c r="F256" s="387"/>
      <c r="G256" s="387"/>
      <c r="H256" s="387"/>
      <c r="I256" s="387"/>
      <c r="J256" s="387"/>
      <c r="K256" s="387"/>
      <c r="L256" s="387"/>
      <c r="M256" s="387"/>
      <c r="N256" s="387"/>
      <c r="O256" s="387"/>
      <c r="P256" s="387"/>
      <c r="Q256" s="387"/>
      <c r="R256" s="387"/>
      <c r="BN256" s="254"/>
    </row>
    <row r="257" spans="3:66" s="253" customFormat="1">
      <c r="C257" s="387"/>
      <c r="D257" s="387"/>
      <c r="E257" s="387"/>
      <c r="F257" s="387"/>
      <c r="G257" s="387"/>
      <c r="H257" s="387"/>
      <c r="I257" s="387"/>
      <c r="J257" s="387"/>
      <c r="K257" s="387"/>
      <c r="L257" s="387"/>
      <c r="M257" s="387"/>
      <c r="N257" s="387"/>
      <c r="O257" s="387"/>
      <c r="P257" s="387"/>
      <c r="Q257" s="387"/>
      <c r="R257" s="387"/>
      <c r="BN257" s="254"/>
    </row>
    <row r="258" spans="3:66" s="253" customFormat="1">
      <c r="C258" s="387"/>
      <c r="D258" s="387"/>
      <c r="E258" s="387"/>
      <c r="F258" s="387"/>
      <c r="G258" s="387"/>
      <c r="H258" s="387"/>
      <c r="I258" s="387"/>
      <c r="J258" s="387"/>
      <c r="K258" s="387"/>
      <c r="L258" s="387"/>
      <c r="M258" s="387"/>
      <c r="N258" s="387"/>
      <c r="O258" s="387"/>
      <c r="P258" s="387"/>
      <c r="Q258" s="387"/>
      <c r="R258" s="387"/>
      <c r="BN258" s="254"/>
    </row>
    <row r="259" spans="3:66" s="253" customFormat="1">
      <c r="C259" s="387"/>
      <c r="D259" s="387"/>
      <c r="E259" s="387"/>
      <c r="F259" s="387"/>
      <c r="G259" s="387"/>
      <c r="H259" s="387"/>
      <c r="I259" s="387"/>
      <c r="J259" s="387"/>
      <c r="K259" s="387"/>
      <c r="L259" s="387"/>
      <c r="M259" s="387"/>
      <c r="N259" s="387"/>
      <c r="O259" s="387"/>
      <c r="P259" s="387"/>
      <c r="Q259" s="387"/>
      <c r="R259" s="387"/>
      <c r="BN259" s="254"/>
    </row>
    <row r="260" spans="3:66" s="253" customFormat="1">
      <c r="C260" s="387"/>
      <c r="D260" s="387"/>
      <c r="E260" s="387"/>
      <c r="F260" s="387"/>
      <c r="G260" s="387"/>
      <c r="H260" s="387"/>
      <c r="I260" s="387"/>
      <c r="O260" s="387"/>
      <c r="P260" s="387"/>
      <c r="Q260" s="387"/>
      <c r="R260" s="387"/>
      <c r="BN260" s="254"/>
    </row>
    <row r="261" spans="3:66" s="253" customFormat="1">
      <c r="C261" s="387"/>
      <c r="D261" s="387"/>
      <c r="E261" s="387"/>
      <c r="F261" s="387"/>
      <c r="G261" s="387"/>
      <c r="H261" s="387"/>
      <c r="I261" s="387"/>
      <c r="O261" s="387"/>
      <c r="P261" s="387"/>
      <c r="Q261" s="387"/>
      <c r="R261" s="387"/>
      <c r="BN261" s="254"/>
    </row>
    <row r="262" spans="3:66" s="253" customFormat="1">
      <c r="C262" s="387"/>
      <c r="D262" s="387"/>
      <c r="E262" s="387"/>
      <c r="F262" s="387"/>
      <c r="G262" s="387"/>
      <c r="H262" s="387"/>
      <c r="I262" s="387"/>
      <c r="O262" s="387"/>
      <c r="P262" s="387"/>
      <c r="Q262" s="387"/>
      <c r="R262" s="387"/>
      <c r="BN262" s="254"/>
    </row>
    <row r="263" spans="3:66" s="253" customFormat="1">
      <c r="BN263" s="254"/>
    </row>
    <row r="264" spans="3:66" s="253" customFormat="1">
      <c r="BN264" s="254"/>
    </row>
    <row r="265" spans="3:66" s="253" customFormat="1">
      <c r="BN265" s="254"/>
    </row>
    <row r="266" spans="3:66" s="253" customFormat="1">
      <c r="BN266" s="254"/>
    </row>
    <row r="267" spans="3:66" s="253" customFormat="1">
      <c r="BN267" s="254"/>
    </row>
    <row r="268" spans="3:66" s="253" customFormat="1">
      <c r="BN268" s="254"/>
    </row>
    <row r="269" spans="3:66" s="253" customFormat="1">
      <c r="BN269" s="254"/>
    </row>
    <row r="270" spans="3:66" s="253" customFormat="1">
      <c r="BN270" s="254"/>
    </row>
    <row r="271" spans="3:66" s="253" customFormat="1">
      <c r="BN271" s="254"/>
    </row>
    <row r="272" spans="3:66" s="253" customFormat="1">
      <c r="BN272" s="254"/>
    </row>
    <row r="273" spans="66:66" s="253" customFormat="1">
      <c r="BN273" s="254"/>
    </row>
    <row r="274" spans="66:66" s="253" customFormat="1">
      <c r="BN274" s="254"/>
    </row>
    <row r="275" spans="66:66" s="253" customFormat="1">
      <c r="BN275" s="254"/>
    </row>
    <row r="276" spans="66:66" s="253" customFormat="1">
      <c r="BN276" s="254"/>
    </row>
    <row r="277" spans="66:66" s="253" customFormat="1">
      <c r="BN277" s="254"/>
    </row>
    <row r="278" spans="66:66" s="253" customFormat="1">
      <c r="BN278" s="254"/>
    </row>
    <row r="279" spans="66:66" s="253" customFormat="1">
      <c r="BN279" s="254"/>
    </row>
    <row r="280" spans="66:66" s="253" customFormat="1">
      <c r="BN280" s="254"/>
    </row>
    <row r="281" spans="66:66" s="253" customFormat="1">
      <c r="BN281" s="254"/>
    </row>
    <row r="282" spans="66:66" s="253" customFormat="1">
      <c r="BN282" s="254"/>
    </row>
    <row r="283" spans="66:66" s="253" customFormat="1">
      <c r="BN283" s="254"/>
    </row>
    <row r="284" spans="66:66" s="253" customFormat="1">
      <c r="BN284" s="254"/>
    </row>
    <row r="285" spans="66:66" s="253" customFormat="1">
      <c r="BN285" s="254"/>
    </row>
    <row r="286" spans="66:66" s="253" customFormat="1">
      <c r="BN286" s="254"/>
    </row>
    <row r="287" spans="66:66" s="253" customFormat="1">
      <c r="BN287" s="254"/>
    </row>
    <row r="288" spans="66:66" s="253" customFormat="1">
      <c r="BN288" s="254"/>
    </row>
    <row r="289" spans="66:66" s="253" customFormat="1">
      <c r="BN289" s="254"/>
    </row>
    <row r="290" spans="66:66" s="253" customFormat="1">
      <c r="BN290" s="254"/>
    </row>
    <row r="291" spans="66:66" s="253" customFormat="1">
      <c r="BN291" s="254"/>
    </row>
    <row r="292" spans="66:66" s="253" customFormat="1">
      <c r="BN292" s="254"/>
    </row>
    <row r="293" spans="66:66" s="253" customFormat="1">
      <c r="BN293" s="254"/>
    </row>
    <row r="294" spans="66:66" s="253" customFormat="1">
      <c r="BN294" s="254"/>
    </row>
    <row r="295" spans="66:66" s="253" customFormat="1">
      <c r="BN295" s="254"/>
    </row>
    <row r="296" spans="66:66" s="253" customFormat="1">
      <c r="BN296" s="254"/>
    </row>
    <row r="297" spans="66:66" s="253" customFormat="1">
      <c r="BN297" s="254"/>
    </row>
    <row r="298" spans="66:66" s="253" customFormat="1">
      <c r="BN298" s="254"/>
    </row>
    <row r="299" spans="66:66" s="253" customFormat="1">
      <c r="BN299" s="254"/>
    </row>
    <row r="300" spans="66:66" s="253" customFormat="1">
      <c r="BN300" s="254"/>
    </row>
    <row r="301" spans="66:66" s="253" customFormat="1">
      <c r="BN301" s="254"/>
    </row>
    <row r="302" spans="66:66" s="253" customFormat="1">
      <c r="BN302" s="254"/>
    </row>
    <row r="303" spans="66:66" s="253" customFormat="1">
      <c r="BN303" s="254"/>
    </row>
    <row r="304" spans="66:66" s="253" customFormat="1">
      <c r="BN304" s="254"/>
    </row>
    <row r="305" spans="66:66" s="253" customFormat="1">
      <c r="BN305" s="254"/>
    </row>
    <row r="306" spans="66:66" s="253" customFormat="1">
      <c r="BN306" s="254"/>
    </row>
    <row r="307" spans="66:66" s="253" customFormat="1">
      <c r="BN307" s="254"/>
    </row>
    <row r="308" spans="66:66" s="253" customFormat="1">
      <c r="BN308" s="254"/>
    </row>
    <row r="309" spans="66:66" s="253" customFormat="1">
      <c r="BN309" s="254"/>
    </row>
    <row r="310" spans="66:66" s="253" customFormat="1">
      <c r="BN310" s="254"/>
    </row>
    <row r="311" spans="66:66" s="253" customFormat="1">
      <c r="BN311" s="254"/>
    </row>
    <row r="312" spans="66:66" s="253" customFormat="1">
      <c r="BN312" s="254"/>
    </row>
    <row r="313" spans="66:66" s="253" customFormat="1">
      <c r="BN313" s="254"/>
    </row>
    <row r="314" spans="66:66" s="253" customFormat="1">
      <c r="BN314" s="254"/>
    </row>
    <row r="315" spans="66:66" s="253" customFormat="1">
      <c r="BN315" s="254"/>
    </row>
    <row r="316" spans="66:66" s="253" customFormat="1">
      <c r="BN316" s="254"/>
    </row>
    <row r="317" spans="66:66" s="253" customFormat="1">
      <c r="BN317" s="254"/>
    </row>
    <row r="318" spans="66:66" s="253" customFormat="1">
      <c r="BN318" s="254"/>
    </row>
    <row r="319" spans="66:66" s="253" customFormat="1">
      <c r="BN319" s="254"/>
    </row>
  </sheetData>
  <sheetProtection algorithmName="SHA-512" hashValue="t96mD6KFNgCIbm0Y0/tGwgxIiaKVAg2/6YbTy5pJ6Nn/6B0snRbNCi8cetTK+1+J8BrGKwavNSFqA8kVa5EmeQ==" saltValue="kXORtp0kMXeqaSLH7EW1cA==" spinCount="100000" sheet="1" insertRows="0"/>
  <customSheetViews>
    <customSheetView guid="{2DAA1D84-496C-43B3-9B3D-F6443FDB70D2}" scale="90" hiddenRows="1" topLeftCell="A180">
      <selection activeCell="E190" sqref="E190"/>
      <pageMargins left="0.7" right="0.7" top="0.75" bottom="0.75" header="0.3" footer="0.3"/>
      <pageSetup orientation="portrait" r:id="rId1"/>
    </customSheetView>
    <customSheetView guid="{4795D392-B56F-435A-BCD0-DB99C7E0A0B0}" scale="90" hiddenRows="1" topLeftCell="A186">
      <selection activeCell="E188" sqref="E188:E190"/>
      <pageMargins left="0.7" right="0.7" top="0.75" bottom="0.75" header="0.3" footer="0.3"/>
      <pageSetup orientation="portrait" r:id="rId2"/>
    </customSheetView>
    <customSheetView guid="{5B70AD1C-C6FE-473F-9E8F-C80A6A15EADB}" scale="115" showGridLines="0" hiddenRows="1" hiddenColumns="1" topLeftCell="A12">
      <selection activeCell="C30" sqref="C30"/>
      <pageMargins left="0.7" right="0.7" top="0.75" bottom="0.75" header="0.3" footer="0.3"/>
      <pageSetup orientation="portrait" r:id="rId3"/>
    </customSheetView>
    <customSheetView guid="{ECD81B88-1474-43CC-96A3-8963B05913FB}" showGridLines="0" hiddenRows="1" hiddenColumns="1">
      <selection activeCell="B11" sqref="B10:B11"/>
      <pageMargins left="0.7" right="0.7" top="0.75" bottom="0.75" header="0.3" footer="0.3"/>
      <pageSetup orientation="portrait" r:id="rId4"/>
    </customSheetView>
  </customSheetViews>
  <mergeCells count="18">
    <mergeCell ref="A1:J1"/>
    <mergeCell ref="A14:A25"/>
    <mergeCell ref="K16:K25"/>
    <mergeCell ref="H222:H225"/>
    <mergeCell ref="H152:H155"/>
    <mergeCell ref="H182:H185"/>
    <mergeCell ref="H187:H190"/>
    <mergeCell ref="H217:H220"/>
    <mergeCell ref="B101:F101"/>
    <mergeCell ref="C67:E67"/>
    <mergeCell ref="F67:H67"/>
    <mergeCell ref="I147:I150"/>
    <mergeCell ref="H147:H150"/>
    <mergeCell ref="A99:D99"/>
    <mergeCell ref="B70:B73"/>
    <mergeCell ref="C70:C73"/>
    <mergeCell ref="D70:D73"/>
    <mergeCell ref="E70:E73"/>
  </mergeCells>
  <conditionalFormatting sqref="A172:A180 A207:A215 B175:C180 C174 D172:XFD180 B210:B215 A216:XFD228 A181:XFD206 A103:XFD171 D207:XFD215">
    <cfRule type="expression" dxfId="33" priority="32">
      <formula>OR($C$102="",$C$102="לא")</formula>
    </cfRule>
  </conditionalFormatting>
  <conditionalFormatting sqref="A163:XFD171 A172:A180 A207:A215 B175:C180 C174 D172:XFD180 B210:B215 A216:XFD228 A181:XFD206 D207:XFD215">
    <cfRule type="expression" dxfId="32" priority="31">
      <formula>OR($C$162="",$C$162="לא")</formula>
    </cfRule>
  </conditionalFormatting>
  <conditionalFormatting sqref="A198:XFD206 A207:A215 B210:B215 A216:XFD228 D207:XFD215">
    <cfRule type="expression" dxfId="31" priority="30">
      <formula>OR($C$197="",$C$197="לא")</formula>
    </cfRule>
  </conditionalFormatting>
  <conditionalFormatting sqref="B174">
    <cfRule type="expression" dxfId="30" priority="17">
      <formula>OR($C$102="",$C$102="לא")</formula>
    </cfRule>
  </conditionalFormatting>
  <conditionalFormatting sqref="B174">
    <cfRule type="expression" dxfId="29" priority="16">
      <formula>OR($C$162="",$C$162="לא")</formula>
    </cfRule>
  </conditionalFormatting>
  <conditionalFormatting sqref="B173">
    <cfRule type="expression" dxfId="28" priority="15">
      <formula>OR($C$102="",$C$102="לא")</formula>
    </cfRule>
  </conditionalFormatting>
  <conditionalFormatting sqref="B173">
    <cfRule type="expression" dxfId="27" priority="14">
      <formula>OR($C$162="",$C$162="לא")</formula>
    </cfRule>
  </conditionalFormatting>
  <conditionalFormatting sqref="C173">
    <cfRule type="expression" dxfId="26" priority="13">
      <formula>OR($C$102="",$C$102="לא")</formula>
    </cfRule>
  </conditionalFormatting>
  <conditionalFormatting sqref="C173">
    <cfRule type="expression" dxfId="25" priority="12">
      <formula>OR($C$162="",$C$162="לא")</formula>
    </cfRule>
  </conditionalFormatting>
  <conditionalFormatting sqref="B172:C172">
    <cfRule type="expression" dxfId="24" priority="11">
      <formula>OR($C$102="",$C$102="לא")</formula>
    </cfRule>
  </conditionalFormatting>
  <conditionalFormatting sqref="B172:C172">
    <cfRule type="expression" dxfId="23" priority="10">
      <formula>OR($C$162="",$C$162="לא")</formula>
    </cfRule>
  </conditionalFormatting>
  <conditionalFormatting sqref="B207:C207">
    <cfRule type="expression" dxfId="22" priority="9">
      <formula>OR($C$102="",$C$102="לא")</formula>
    </cfRule>
  </conditionalFormatting>
  <conditionalFormatting sqref="B207:C207">
    <cfRule type="expression" dxfId="21" priority="8">
      <formula>OR($C$162="",$C$162="לא")</formula>
    </cfRule>
  </conditionalFormatting>
  <conditionalFormatting sqref="B207:C207">
    <cfRule type="expression" dxfId="20" priority="7">
      <formula>OR($C$197="",$C$197="לא")</formula>
    </cfRule>
  </conditionalFormatting>
  <conditionalFormatting sqref="B208:C209">
    <cfRule type="expression" dxfId="19" priority="6">
      <formula>OR($C$102="",$C$102="לא")</formula>
    </cfRule>
  </conditionalFormatting>
  <conditionalFormatting sqref="B208:C209">
    <cfRule type="expression" dxfId="18" priority="5">
      <formula>OR($C$162="",$C$162="לא")</formula>
    </cfRule>
  </conditionalFormatting>
  <conditionalFormatting sqref="B208:C209">
    <cfRule type="expression" dxfId="17" priority="4">
      <formula>OR($C$197="",$C$197="לא")</formula>
    </cfRule>
  </conditionalFormatting>
  <conditionalFormatting sqref="C210:C215">
    <cfRule type="expression" dxfId="16" priority="3">
      <formula>OR($C$102="",$C$102="לא")</formula>
    </cfRule>
  </conditionalFormatting>
  <conditionalFormatting sqref="C210:C215">
    <cfRule type="expression" dxfId="15" priority="2">
      <formula>OR($C$162="",$C$162="לא")</formula>
    </cfRule>
  </conditionalFormatting>
  <conditionalFormatting sqref="C210:C215">
    <cfRule type="expression" dxfId="14" priority="1">
      <formula>OR($C$197="",$C$197="לא")</formula>
    </cfRule>
  </conditionalFormatting>
  <dataValidations count="11">
    <dataValidation operator="greaterThanOrEqual" allowBlank="1" showInputMessage="1" showErrorMessage="1" sqref="F137 F207 F172 G36 Q16:Q25 Q39:Q48 I39:I48 D138:D143 D173:D178 D208:D213"/>
    <dataValidation type="decimal" operator="greaterThanOrEqual" allowBlank="1" showInputMessage="1" showErrorMessage="1" sqref="E138:E144 E173:E179 I56:K57 I85:K92 J11:K11 J83:L84 E208:E214 J39:J48 C51 F51:K51 F56:H56 C56:C57 I26:K35">
      <formula1>אפס</formula1>
    </dataValidation>
    <dataValidation type="list" allowBlank="1" showInputMessage="1" showErrorMessage="1" sqref="C162 C102 C197 C108 G92 H83:H84 C114">
      <formula1>כן_לא</formula1>
    </dataValidation>
    <dataValidation type="list" allowBlank="1" showInputMessage="1" showErrorMessage="1" sqref="E165:E166 E130:E131 E200:E201">
      <formula1>חודשים</formula1>
    </dataValidation>
    <dataValidation type="list" allowBlank="1" showInputMessage="1" showErrorMessage="1" sqref="D165:D166 D130:D131 D200:D201">
      <formula1>שנה</formula1>
    </dataValidation>
    <dataValidation type="list" allowBlank="1" showInputMessage="1" showErrorMessage="1" sqref="F165:F166 F130:F131 F200:F201">
      <formula1>ימים</formula1>
    </dataValidation>
    <dataValidation type="decimal" operator="greaterThanOrEqual" allowBlank="1" showInputMessage="1" showErrorMessage="1" sqref="O56:O57 O85:O92 P83:P84 E16:E25 O51 E39:E48">
      <formula1>0</formula1>
    </dataValidation>
    <dataValidation type="whole" operator="greaterThanOrEqual" allowBlank="1" showInputMessage="1" showErrorMessage="1" sqref="H85:H92 I83:I84 B89:E89 F57:H57 E35 E26:E28 C39:C48 D57 E51 E56:E57 N26:R35 F39:F48 G40:G48 G89:G91 F82:G82 D83:E88 F89:F92 F16:F28 B29:C29 G26:H28 F30:H35 H29">
      <formula1>אפס</formula1>
    </dataValidation>
    <dataValidation type="list" allowBlank="1" showInputMessage="1" showErrorMessage="1" sqref="H39:H48">
      <formula1>בקרים_בשימוש</formula1>
    </dataValidation>
    <dataValidation type="list" allowBlank="1" showInputMessage="1" showErrorMessage="1" sqref="L39:L48 I16:J25">
      <formula1>אסמכתאות</formula1>
    </dataValidation>
    <dataValidation type="whole" allowBlank="1" showInputMessage="1" showErrorMessage="1" sqref="G16:G25">
      <formula1>1</formula1>
      <formula2>8760</formula2>
    </dataValidation>
  </dataValidations>
  <hyperlinks>
    <hyperlink ref="B5" r:id="rId5"/>
  </hyperlinks>
  <pageMargins left="0.7" right="0.7" top="0.75" bottom="0.75" header="0.3" footer="0.3"/>
  <pageSetup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22"/>
    <col min="2" max="2" width="27.75" style="50" customWidth="1"/>
    <col min="3" max="3" width="22.875" style="50" bestFit="1" customWidth="1"/>
    <col min="4" max="4" width="22.375" style="50" bestFit="1" customWidth="1"/>
    <col min="5" max="5" width="26.75" style="50" bestFit="1" customWidth="1"/>
    <col min="6" max="6" width="17.25" style="50" customWidth="1"/>
    <col min="7" max="7" width="23.125" style="50" bestFit="1" customWidth="1"/>
    <col min="8" max="8" width="26.375" style="50" customWidth="1"/>
    <col min="9" max="9" width="16.5" style="50" customWidth="1"/>
    <col min="10" max="10" width="16.75" style="50" hidden="1" customWidth="1" outlineLevel="1"/>
    <col min="11" max="14" width="9.125" style="50" hidden="1" customWidth="1" outlineLevel="1"/>
    <col min="15" max="15" width="9" style="50" hidden="1" customWidth="1" outlineLevel="1"/>
    <col min="16" max="16" width="9" style="50" collapsed="1"/>
    <col min="17" max="21" width="9" style="50"/>
    <col min="22" max="22" width="12.125" style="50" customWidth="1"/>
    <col min="23" max="16384" width="9" style="50"/>
  </cols>
  <sheetData>
    <row r="1" spans="1:304" s="8" customFormat="1" ht="66" customHeight="1">
      <c r="A1" s="20"/>
      <c r="C1" s="755" t="s">
        <v>152</v>
      </c>
      <c r="D1" s="756"/>
      <c r="E1" s="756"/>
      <c r="F1" s="756"/>
    </row>
    <row r="2" spans="1:304" s="8" customFormat="1" ht="66" customHeight="1">
      <c r="A2" s="20"/>
      <c r="C2" s="9"/>
      <c r="D2" s="757" t="s">
        <v>2086</v>
      </c>
      <c r="E2" s="757"/>
      <c r="F2" s="10"/>
    </row>
    <row r="3" spans="1:304" s="14" customFormat="1" ht="34.5" customHeight="1">
      <c r="A3" s="11" t="s">
        <v>2139</v>
      </c>
      <c r="C3" s="21"/>
    </row>
    <row r="4" spans="1:304" s="14" customFormat="1" ht="15">
      <c r="A4" s="17" t="s">
        <v>237</v>
      </c>
      <c r="C4" s="21"/>
    </row>
    <row r="5" spans="1:304" s="14" customFormat="1" ht="15">
      <c r="A5" s="22"/>
      <c r="B5" s="17"/>
      <c r="C5" s="21"/>
    </row>
    <row r="6" spans="1:304" s="19" customFormat="1">
      <c r="A6" s="122"/>
      <c r="B6" s="50"/>
      <c r="C6" s="14"/>
      <c r="D6" s="23" t="s">
        <v>27</v>
      </c>
      <c r="E6" s="24" t="s">
        <v>24</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97"/>
      <c r="BN6" s="97"/>
      <c r="BO6" s="97"/>
      <c r="BP6" s="97"/>
      <c r="BQ6" s="97"/>
      <c r="BR6" s="97"/>
      <c r="BS6" s="97"/>
      <c r="BT6" s="14"/>
      <c r="BU6" s="14"/>
      <c r="BV6" s="14"/>
      <c r="BW6" s="14"/>
      <c r="BX6" s="14"/>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c r="GS6" s="97"/>
      <c r="GT6" s="97"/>
      <c r="GU6" s="97"/>
      <c r="GV6" s="97"/>
      <c r="GW6" s="97"/>
      <c r="GX6" s="97"/>
      <c r="GY6" s="97"/>
      <c r="GZ6" s="97"/>
      <c r="HA6" s="97"/>
      <c r="HB6" s="97"/>
      <c r="HC6" s="97"/>
      <c r="HD6" s="97"/>
      <c r="HE6" s="97"/>
      <c r="HF6" s="97"/>
      <c r="HG6" s="97"/>
      <c r="HH6" s="97"/>
      <c r="HI6" s="97"/>
      <c r="HJ6" s="97"/>
      <c r="HK6" s="97"/>
      <c r="HL6" s="97"/>
      <c r="HM6" s="97"/>
      <c r="HN6" s="97"/>
      <c r="HO6" s="97"/>
      <c r="HP6" s="97"/>
      <c r="HQ6" s="97"/>
      <c r="HR6" s="97"/>
      <c r="HS6" s="97"/>
      <c r="HT6" s="97"/>
      <c r="HU6" s="97"/>
      <c r="HV6" s="97"/>
      <c r="HW6" s="97"/>
      <c r="HX6" s="97"/>
      <c r="HY6" s="97"/>
      <c r="HZ6" s="97"/>
      <c r="IA6" s="97"/>
      <c r="IB6" s="97"/>
      <c r="IC6" s="97"/>
      <c r="ID6" s="97"/>
      <c r="IE6" s="97"/>
      <c r="IF6" s="97"/>
      <c r="IG6" s="97"/>
      <c r="IH6" s="97"/>
      <c r="II6" s="97"/>
      <c r="IJ6" s="97"/>
      <c r="IK6" s="97"/>
      <c r="IL6" s="97"/>
      <c r="IM6" s="97"/>
      <c r="IN6" s="97"/>
      <c r="IO6" s="97"/>
      <c r="IP6" s="97"/>
      <c r="IQ6" s="97"/>
      <c r="IR6" s="97"/>
      <c r="IS6" s="97"/>
      <c r="IT6" s="97"/>
      <c r="IU6" s="97"/>
      <c r="IV6" s="97"/>
      <c r="IW6" s="97"/>
      <c r="IX6" s="97"/>
      <c r="IY6" s="97"/>
      <c r="IZ6" s="97"/>
      <c r="JA6" s="97"/>
      <c r="JB6" s="97"/>
      <c r="JC6" s="97"/>
      <c r="JD6" s="97"/>
      <c r="JE6" s="97"/>
      <c r="JF6" s="97"/>
      <c r="JG6" s="97"/>
      <c r="JH6" s="97"/>
      <c r="JI6" s="97"/>
      <c r="JJ6" s="97"/>
      <c r="JK6" s="97"/>
      <c r="JL6" s="97"/>
      <c r="JM6" s="97"/>
      <c r="JN6" s="97"/>
      <c r="JO6" s="97"/>
      <c r="JP6" s="97"/>
      <c r="JQ6" s="97"/>
      <c r="JR6" s="97"/>
      <c r="JS6" s="97"/>
      <c r="JT6" s="14"/>
      <c r="JU6" s="14"/>
      <c r="JV6" s="14"/>
      <c r="JW6" s="14"/>
      <c r="JX6" s="14"/>
      <c r="JY6" s="14"/>
      <c r="JZ6" s="14"/>
      <c r="KA6" s="14"/>
      <c r="KB6" s="14"/>
      <c r="KC6" s="14"/>
      <c r="KD6" s="14"/>
      <c r="KE6" s="14"/>
      <c r="KF6" s="14"/>
      <c r="KG6" s="14"/>
      <c r="KH6" s="14"/>
      <c r="KI6" s="14"/>
      <c r="KJ6" s="14"/>
      <c r="KK6" s="14"/>
      <c r="KL6" s="14"/>
      <c r="KM6" s="14"/>
    </row>
    <row r="7" spans="1:304" s="16" customFormat="1" ht="18">
      <c r="A7" s="122"/>
      <c r="B7" s="50"/>
      <c r="C7" s="14"/>
      <c r="D7" s="14"/>
      <c r="E7" s="25" t="s">
        <v>25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97"/>
      <c r="BN7" s="97"/>
      <c r="BO7" s="97"/>
      <c r="BP7" s="97"/>
      <c r="BQ7" s="97"/>
      <c r="BR7" s="97"/>
      <c r="BS7" s="97"/>
      <c r="BT7" s="14"/>
      <c r="BU7" s="14"/>
      <c r="BV7" s="14"/>
      <c r="BW7" s="14"/>
      <c r="BX7" s="14"/>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c r="GS7" s="97"/>
      <c r="GT7" s="97"/>
      <c r="GU7" s="97"/>
      <c r="GV7" s="97"/>
      <c r="GW7" s="97"/>
      <c r="GX7" s="97"/>
      <c r="GY7" s="97"/>
      <c r="GZ7" s="97"/>
      <c r="HA7" s="97"/>
      <c r="HB7" s="97"/>
      <c r="HC7" s="97"/>
      <c r="HD7" s="97"/>
      <c r="HE7" s="97"/>
      <c r="HF7" s="97"/>
      <c r="HG7" s="97"/>
      <c r="HH7" s="97"/>
      <c r="HI7" s="97"/>
      <c r="HJ7" s="97"/>
      <c r="HK7" s="97"/>
      <c r="HL7" s="97"/>
      <c r="HM7" s="97"/>
      <c r="HN7" s="97"/>
      <c r="HO7" s="97"/>
      <c r="HP7" s="97"/>
      <c r="HQ7" s="97"/>
      <c r="HR7" s="97"/>
      <c r="HS7" s="97"/>
      <c r="HT7" s="97"/>
      <c r="HU7" s="97"/>
      <c r="HV7" s="97"/>
      <c r="HW7" s="97"/>
      <c r="HX7" s="97"/>
      <c r="HY7" s="97"/>
      <c r="HZ7" s="97"/>
      <c r="IA7" s="97"/>
      <c r="IB7" s="97"/>
      <c r="IC7" s="97"/>
      <c r="ID7" s="97"/>
      <c r="IE7" s="97"/>
      <c r="IF7" s="97"/>
      <c r="IG7" s="97"/>
      <c r="IH7" s="97"/>
      <c r="II7" s="97"/>
      <c r="IJ7" s="97"/>
      <c r="IK7" s="97"/>
      <c r="IL7" s="97"/>
      <c r="IM7" s="97"/>
      <c r="IN7" s="97"/>
      <c r="IO7" s="97"/>
      <c r="IP7" s="97"/>
      <c r="IQ7" s="97"/>
      <c r="IR7" s="97"/>
      <c r="IS7" s="97"/>
      <c r="IT7" s="97"/>
      <c r="IU7" s="97"/>
      <c r="IV7" s="97"/>
      <c r="IW7" s="97"/>
      <c r="IX7" s="97"/>
      <c r="IY7" s="97"/>
      <c r="IZ7" s="97"/>
      <c r="JA7" s="97"/>
      <c r="JB7" s="97"/>
      <c r="JC7" s="97"/>
      <c r="JD7" s="97"/>
      <c r="JE7" s="97"/>
      <c r="JF7" s="97"/>
      <c r="JG7" s="97"/>
      <c r="JH7" s="97"/>
      <c r="JI7" s="97"/>
      <c r="JJ7" s="97"/>
      <c r="JK7" s="97"/>
      <c r="JL7" s="97"/>
      <c r="JM7" s="97"/>
      <c r="JN7" s="97"/>
      <c r="JO7" s="97"/>
      <c r="JP7" s="97"/>
      <c r="JQ7" s="97"/>
      <c r="JR7" s="97"/>
      <c r="JS7" s="97"/>
      <c r="JT7" s="12"/>
      <c r="JU7" s="12"/>
      <c r="JV7" s="12"/>
      <c r="JW7" s="12"/>
      <c r="JX7" s="12"/>
      <c r="JY7" s="12"/>
      <c r="JZ7" s="12"/>
      <c r="KA7" s="12"/>
      <c r="KB7" s="12"/>
      <c r="KC7" s="12"/>
      <c r="KD7" s="12"/>
      <c r="KE7" s="12"/>
      <c r="KF7" s="12"/>
      <c r="KG7" s="12"/>
      <c r="KH7" s="12"/>
      <c r="KI7" s="12"/>
      <c r="KJ7" s="12"/>
      <c r="KK7" s="12"/>
      <c r="KL7" s="12"/>
      <c r="KM7" s="12"/>
    </row>
    <row r="9" spans="1:304" s="16" customFormat="1" ht="18">
      <c r="A9" s="13"/>
      <c r="B9" s="26" t="s">
        <v>277</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5"/>
      <c r="JU9" s="15"/>
      <c r="JV9" s="15"/>
      <c r="JW9" s="15"/>
      <c r="JX9" s="15"/>
      <c r="JY9" s="15"/>
      <c r="JZ9" s="15"/>
      <c r="KA9" s="15"/>
      <c r="KB9" s="15"/>
      <c r="KC9" s="15"/>
      <c r="KD9" s="15"/>
      <c r="KE9" s="15"/>
      <c r="KF9" s="15"/>
      <c r="KG9" s="15"/>
      <c r="KH9" s="15"/>
      <c r="KI9" s="15"/>
      <c r="KJ9" s="15"/>
      <c r="KK9" s="15"/>
      <c r="KL9" s="15"/>
      <c r="KM9" s="15"/>
    </row>
    <row r="10" spans="1:304" s="16" customFormat="1" ht="18">
      <c r="A10" s="27" t="s">
        <v>153</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5"/>
      <c r="JU10" s="15"/>
      <c r="JV10" s="15"/>
      <c r="JW10" s="15"/>
      <c r="JX10" s="15"/>
      <c r="JY10" s="15"/>
      <c r="JZ10" s="15"/>
      <c r="KA10" s="15"/>
      <c r="KB10" s="15"/>
      <c r="KC10" s="15"/>
      <c r="KD10" s="15"/>
      <c r="KE10" s="15"/>
      <c r="KF10" s="15"/>
      <c r="KG10" s="15"/>
      <c r="KH10" s="15"/>
      <c r="KI10" s="15"/>
      <c r="KJ10" s="15"/>
      <c r="KK10" s="15"/>
      <c r="KL10" s="15"/>
      <c r="KM10" s="15"/>
    </row>
    <row r="11" spans="1:304" s="18" customFormat="1" ht="15">
      <c r="A11" s="22"/>
      <c r="B11" s="28"/>
      <c r="C11" s="123"/>
      <c r="H11" s="16"/>
    </row>
    <row r="12" spans="1:304" s="16" customFormat="1" ht="15">
      <c r="A12" s="22">
        <v>7.1</v>
      </c>
      <c r="B12" s="754" t="s">
        <v>213</v>
      </c>
      <c r="C12" s="754"/>
      <c r="D12" s="14"/>
      <c r="E12" s="14"/>
      <c r="G12" s="14"/>
      <c r="I12" s="14"/>
      <c r="J12" s="14"/>
      <c r="K12" s="14"/>
      <c r="L12" s="14"/>
      <c r="M12" s="14"/>
      <c r="N12" s="14"/>
      <c r="O12" s="14"/>
      <c r="P12" s="17"/>
      <c r="Q12" s="14"/>
      <c r="R12" s="14"/>
      <c r="S12" s="14"/>
      <c r="T12" s="14"/>
      <c r="U12" s="14"/>
      <c r="V12" s="14"/>
      <c r="W12" s="14"/>
      <c r="X12" s="14"/>
      <c r="Y12" s="14"/>
      <c r="Z12" s="14"/>
      <c r="AA12" s="14"/>
      <c r="AB12" s="17"/>
      <c r="AC12" s="14"/>
      <c r="AD12" s="14"/>
      <c r="AE12" s="14"/>
      <c r="AF12" s="14"/>
      <c r="AG12" s="14"/>
      <c r="AH12" s="14"/>
      <c r="AI12" s="14"/>
      <c r="AJ12" s="14"/>
      <c r="AK12" s="14"/>
      <c r="AL12" s="14"/>
      <c r="AM12" s="14"/>
      <c r="AN12" s="17"/>
      <c r="AO12" s="14"/>
      <c r="AP12" s="14"/>
      <c r="AQ12" s="14"/>
      <c r="AR12" s="14"/>
      <c r="AS12" s="14"/>
      <c r="AT12" s="14"/>
      <c r="AU12" s="14"/>
      <c r="AV12" s="14"/>
      <c r="AW12" s="14"/>
      <c r="AX12" s="14"/>
      <c r="AY12" s="14"/>
      <c r="AZ12" s="17"/>
      <c r="BA12" s="14"/>
      <c r="BB12" s="14"/>
      <c r="BC12" s="14"/>
      <c r="BD12" s="14"/>
      <c r="BE12" s="14"/>
      <c r="BF12" s="14"/>
      <c r="BG12" s="14"/>
      <c r="BH12" s="14"/>
      <c r="BI12" s="14"/>
      <c r="BJ12" s="14"/>
      <c r="BK12" s="14"/>
      <c r="BL12" s="17"/>
      <c r="BM12" s="14"/>
      <c r="BN12" s="14"/>
      <c r="BO12" s="14"/>
      <c r="BP12" s="14"/>
      <c r="BQ12" s="14"/>
      <c r="BR12" s="14"/>
      <c r="BS12" s="14"/>
      <c r="BT12" s="14"/>
      <c r="BU12" s="14"/>
      <c r="BV12" s="14"/>
      <c r="BW12" s="14"/>
      <c r="BX12" s="17"/>
      <c r="BY12" s="14"/>
      <c r="BZ12" s="14"/>
      <c r="CA12" s="14"/>
      <c r="CB12" s="14"/>
      <c r="CC12" s="14"/>
      <c r="CD12" s="14"/>
      <c r="CE12" s="14"/>
      <c r="CF12" s="14"/>
      <c r="CG12" s="14"/>
      <c r="CH12" s="14"/>
      <c r="CI12" s="14"/>
      <c r="CJ12" s="17"/>
      <c r="CK12" s="14"/>
      <c r="CL12" s="14"/>
      <c r="CM12" s="14"/>
      <c r="CN12" s="14"/>
      <c r="CO12" s="14"/>
      <c r="CP12" s="14"/>
      <c r="CQ12" s="14"/>
      <c r="CR12" s="14"/>
      <c r="CS12" s="14"/>
      <c r="CT12" s="14"/>
      <c r="CU12" s="14"/>
      <c r="CV12" s="17"/>
      <c r="CW12" s="14"/>
      <c r="CX12" s="14"/>
      <c r="CY12" s="14"/>
      <c r="CZ12" s="14"/>
      <c r="DA12" s="14"/>
      <c r="DB12" s="14"/>
      <c r="DC12" s="14"/>
      <c r="DD12" s="14"/>
      <c r="DE12" s="14"/>
      <c r="DF12" s="14"/>
      <c r="DG12" s="14"/>
      <c r="DH12" s="17"/>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row>
    <row r="13" spans="1:304" s="16" customFormat="1" ht="105" customHeight="1">
      <c r="A13" s="32"/>
      <c r="B13" s="762" t="s">
        <v>247</v>
      </c>
      <c r="C13" s="762"/>
      <c r="D13" s="763"/>
      <c r="E13" s="763"/>
      <c r="BK13" s="18"/>
    </row>
    <row r="14" spans="1:304" s="16" customFormat="1">
      <c r="A14" s="32"/>
      <c r="B14" s="32"/>
      <c r="C14" s="32"/>
      <c r="D14" s="32"/>
      <c r="E14" s="32"/>
      <c r="BK14" s="18"/>
    </row>
    <row r="15" spans="1:304" s="16" customFormat="1" ht="30.75" customHeight="1">
      <c r="A15" s="18" t="s">
        <v>243</v>
      </c>
      <c r="B15" s="145" t="s">
        <v>244</v>
      </c>
      <c r="C15" s="1"/>
      <c r="D15" s="146" t="s">
        <v>17</v>
      </c>
      <c r="E15" s="1"/>
      <c r="BK15" s="18"/>
    </row>
    <row r="16" spans="1:304" s="16" customFormat="1">
      <c r="A16" s="32"/>
      <c r="B16" s="32"/>
      <c r="C16" s="32"/>
      <c r="D16" s="32"/>
      <c r="E16" s="32"/>
      <c r="BK16" s="18"/>
    </row>
    <row r="17" spans="1:304" s="16" customFormat="1" ht="25.5" customHeight="1">
      <c r="A17" s="18" t="s">
        <v>245</v>
      </c>
      <c r="B17" s="18" t="s">
        <v>267</v>
      </c>
      <c r="C17" s="44"/>
      <c r="D17" s="32"/>
      <c r="E17" s="32"/>
      <c r="BK17" s="18"/>
    </row>
    <row r="18" spans="1:304" s="16" customFormat="1">
      <c r="A18" s="32"/>
      <c r="B18" s="32"/>
      <c r="C18" s="32"/>
      <c r="D18" s="32"/>
      <c r="E18" s="32"/>
      <c r="BK18" s="18"/>
    </row>
    <row r="19" spans="1:304" s="16" customFormat="1" ht="27" customHeight="1">
      <c r="A19" s="18" t="s">
        <v>246</v>
      </c>
      <c r="B19" s="146" t="s">
        <v>248</v>
      </c>
      <c r="C19" s="1"/>
      <c r="D19" s="146" t="s">
        <v>17</v>
      </c>
      <c r="E19" s="1"/>
      <c r="BK19" s="18"/>
    </row>
    <row r="20" spans="1:304" s="16" customFormat="1">
      <c r="A20" s="32"/>
      <c r="B20" s="147"/>
      <c r="C20" s="147"/>
      <c r="D20" s="147"/>
      <c r="E20" s="147"/>
      <c r="BK20" s="18"/>
    </row>
    <row r="21" spans="1:304" s="14" customFormat="1" ht="15" hidden="1" outlineLevel="1">
      <c r="B21" s="37" t="s">
        <v>61</v>
      </c>
      <c r="C21" s="134"/>
      <c r="D21" s="37"/>
      <c r="E21" s="133"/>
    </row>
    <row r="22" spans="1:304" s="16" customFormat="1" hidden="1" outlineLevel="1">
      <c r="A22" s="2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22"/>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row>
    <row r="23" spans="1:304" s="16" customFormat="1" ht="15" collapsed="1">
      <c r="A23" s="22">
        <v>7.2</v>
      </c>
      <c r="B23" s="30" t="s">
        <v>201</v>
      </c>
      <c r="D23" s="14"/>
      <c r="E23" s="14"/>
      <c r="F23" s="28" t="s">
        <v>2088</v>
      </c>
      <c r="G23" s="14"/>
      <c r="I23" s="14"/>
      <c r="J23" s="14"/>
      <c r="K23" s="14"/>
      <c r="L23" s="14"/>
      <c r="M23" s="14"/>
      <c r="N23" s="14"/>
      <c r="O23" s="14"/>
      <c r="P23" s="17"/>
      <c r="Q23" s="14"/>
      <c r="R23" s="14"/>
      <c r="S23" s="14"/>
      <c r="T23" s="14"/>
      <c r="U23" s="14"/>
      <c r="V23" s="14"/>
      <c r="W23" s="14"/>
      <c r="X23" s="14"/>
      <c r="Y23" s="14"/>
      <c r="Z23" s="14"/>
      <c r="AA23" s="14"/>
      <c r="AB23" s="17"/>
      <c r="AC23" s="14"/>
      <c r="AD23" s="14"/>
      <c r="AE23" s="14"/>
      <c r="AF23" s="14"/>
      <c r="AG23" s="14"/>
      <c r="AH23" s="14"/>
      <c r="AI23" s="14"/>
      <c r="AJ23" s="14"/>
      <c r="AK23" s="14"/>
      <c r="AL23" s="14"/>
      <c r="AM23" s="14"/>
      <c r="AN23" s="17"/>
      <c r="AO23" s="14"/>
      <c r="AP23" s="14"/>
      <c r="AQ23" s="14"/>
      <c r="AR23" s="14"/>
      <c r="AS23" s="14"/>
      <c r="AT23" s="14"/>
      <c r="AU23" s="14"/>
      <c r="AV23" s="14"/>
      <c r="AW23" s="14"/>
      <c r="AX23" s="14"/>
      <c r="AY23" s="14"/>
      <c r="AZ23" s="17"/>
      <c r="BA23" s="14"/>
      <c r="BB23" s="14"/>
      <c r="BC23" s="14"/>
      <c r="BD23" s="14"/>
      <c r="BE23" s="14"/>
      <c r="BF23" s="14"/>
      <c r="BG23" s="14"/>
      <c r="BH23" s="14"/>
      <c r="BI23" s="14"/>
      <c r="BJ23" s="14"/>
      <c r="BK23" s="14"/>
      <c r="BL23" s="17"/>
      <c r="BM23" s="14"/>
      <c r="BN23" s="14"/>
      <c r="BO23" s="14"/>
      <c r="BP23" s="14"/>
      <c r="BQ23" s="14"/>
      <c r="BR23" s="14"/>
      <c r="BS23" s="14"/>
      <c r="BT23" s="14"/>
      <c r="BU23" s="14"/>
      <c r="BV23" s="14"/>
      <c r="BW23" s="14"/>
      <c r="BX23" s="17"/>
      <c r="BY23" s="14"/>
      <c r="BZ23" s="14"/>
      <c r="CA23" s="14"/>
      <c r="CB23" s="14"/>
      <c r="CC23" s="14"/>
      <c r="CD23" s="14"/>
      <c r="CE23" s="14"/>
      <c r="CF23" s="14"/>
      <c r="CG23" s="14"/>
      <c r="CH23" s="14"/>
      <c r="CI23" s="14"/>
      <c r="CJ23" s="17"/>
      <c r="CK23" s="14"/>
      <c r="CL23" s="14"/>
      <c r="CM23" s="14"/>
      <c r="CN23" s="14"/>
      <c r="CO23" s="14"/>
      <c r="CP23" s="14"/>
      <c r="CQ23" s="14"/>
      <c r="CR23" s="14"/>
      <c r="CS23" s="14"/>
      <c r="CT23" s="14"/>
      <c r="CU23" s="14"/>
      <c r="CV23" s="17"/>
      <c r="CW23" s="14"/>
      <c r="CX23" s="14"/>
      <c r="CY23" s="14"/>
      <c r="CZ23" s="14"/>
      <c r="DA23" s="14"/>
      <c r="DB23" s="14"/>
      <c r="DC23" s="14"/>
      <c r="DD23" s="14"/>
      <c r="DE23" s="14"/>
      <c r="DF23" s="14"/>
      <c r="DG23" s="14"/>
      <c r="DH23" s="17"/>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row>
    <row r="24" spans="1:304">
      <c r="A24" s="122" t="s">
        <v>220</v>
      </c>
      <c r="B24" s="143" t="s">
        <v>2110</v>
      </c>
      <c r="F24" s="148" t="s">
        <v>2087</v>
      </c>
      <c r="G24" s="149"/>
      <c r="H24" s="149"/>
    </row>
    <row r="25" spans="1:304">
      <c r="B25" s="143" t="s">
        <v>2111</v>
      </c>
      <c r="F25" s="148"/>
      <c r="G25" s="149"/>
      <c r="H25" s="149"/>
    </row>
    <row r="27" spans="1:304" ht="73.5">
      <c r="B27" s="98" t="s">
        <v>128</v>
      </c>
      <c r="C27" s="150" t="s">
        <v>191</v>
      </c>
      <c r="D27" s="99" t="s">
        <v>2131</v>
      </c>
      <c r="F27" s="99" t="s">
        <v>2137</v>
      </c>
      <c r="G27" s="99" t="s">
        <v>2138</v>
      </c>
      <c r="H27" s="99" t="s">
        <v>2132</v>
      </c>
      <c r="I27" s="203" t="s">
        <v>2129</v>
      </c>
      <c r="J27" s="34" t="s">
        <v>2133</v>
      </c>
      <c r="K27" s="33" t="s">
        <v>67</v>
      </c>
      <c r="L27" s="34" t="s">
        <v>68</v>
      </c>
      <c r="M27" s="34" t="s">
        <v>64</v>
      </c>
      <c r="N27" s="34" t="s">
        <v>69</v>
      </c>
      <c r="O27" s="35" t="s">
        <v>61</v>
      </c>
    </row>
    <row r="28" spans="1:304" ht="15" customHeight="1">
      <c r="B28" s="100">
        <v>1</v>
      </c>
      <c r="C28" s="101"/>
      <c r="D28" s="40"/>
      <c r="F28" s="101"/>
      <c r="G28" s="40"/>
      <c r="H28" s="40"/>
      <c r="I28" s="124"/>
      <c r="J28" s="151">
        <f>H28*G28*F28</f>
        <v>0</v>
      </c>
      <c r="K28" s="36"/>
      <c r="L28" s="36"/>
      <c r="M28" s="36"/>
      <c r="N28" s="36"/>
      <c r="O28" s="36"/>
    </row>
    <row r="29" spans="1:304" ht="15" customHeight="1">
      <c r="B29" s="102">
        <v>2</v>
      </c>
      <c r="C29" s="101"/>
      <c r="D29" s="40"/>
      <c r="F29" s="101"/>
      <c r="G29" s="40"/>
      <c r="H29" s="40"/>
      <c r="I29" s="124"/>
      <c r="J29" s="151">
        <f t="shared" ref="J29:J37" si="0">H29*G29*F29</f>
        <v>0</v>
      </c>
      <c r="K29" s="36"/>
      <c r="L29" s="36"/>
      <c r="M29" s="36"/>
      <c r="N29" s="36"/>
      <c r="O29" s="36"/>
    </row>
    <row r="30" spans="1:304">
      <c r="B30" s="102">
        <v>3</v>
      </c>
      <c r="C30" s="101"/>
      <c r="D30" s="40"/>
      <c r="F30" s="101"/>
      <c r="G30" s="40"/>
      <c r="H30" s="40"/>
      <c r="I30" s="124"/>
      <c r="J30" s="151">
        <f t="shared" si="0"/>
        <v>0</v>
      </c>
      <c r="K30" s="36"/>
      <c r="L30" s="36"/>
      <c r="M30" s="36"/>
      <c r="N30" s="36"/>
      <c r="O30" s="36"/>
    </row>
    <row r="31" spans="1:304">
      <c r="B31" s="102">
        <v>4</v>
      </c>
      <c r="C31" s="101"/>
      <c r="D31" s="40"/>
      <c r="F31" s="101"/>
      <c r="G31" s="40"/>
      <c r="H31" s="40"/>
      <c r="I31" s="124"/>
      <c r="J31" s="151">
        <f t="shared" si="0"/>
        <v>0</v>
      </c>
      <c r="K31" s="36"/>
      <c r="L31" s="36"/>
      <c r="M31" s="36"/>
      <c r="N31" s="36"/>
      <c r="O31" s="36"/>
    </row>
    <row r="32" spans="1:304">
      <c r="B32" s="102">
        <v>5</v>
      </c>
      <c r="C32" s="101"/>
      <c r="D32" s="40"/>
      <c r="F32" s="101"/>
      <c r="G32" s="40"/>
      <c r="H32" s="40"/>
      <c r="I32" s="124"/>
      <c r="J32" s="151">
        <f t="shared" si="0"/>
        <v>0</v>
      </c>
      <c r="K32" s="36"/>
      <c r="L32" s="36"/>
      <c r="M32" s="36"/>
      <c r="N32" s="36"/>
      <c r="O32" s="36"/>
    </row>
    <row r="33" spans="1:15">
      <c r="B33" s="102">
        <v>6</v>
      </c>
      <c r="C33" s="101"/>
      <c r="D33" s="40"/>
      <c r="F33" s="101"/>
      <c r="G33" s="40"/>
      <c r="H33" s="40"/>
      <c r="I33" s="124"/>
      <c r="J33" s="151">
        <f t="shared" si="0"/>
        <v>0</v>
      </c>
      <c r="K33" s="36"/>
      <c r="L33" s="36"/>
      <c r="M33" s="36"/>
      <c r="N33" s="36"/>
      <c r="O33" s="36"/>
    </row>
    <row r="34" spans="1:15">
      <c r="B34" s="102">
        <v>7</v>
      </c>
      <c r="C34" s="101"/>
      <c r="D34" s="40"/>
      <c r="F34" s="101"/>
      <c r="G34" s="40"/>
      <c r="H34" s="40"/>
      <c r="I34" s="124"/>
      <c r="J34" s="151">
        <f t="shared" si="0"/>
        <v>0</v>
      </c>
      <c r="K34" s="36"/>
      <c r="L34" s="36"/>
      <c r="M34" s="36"/>
      <c r="N34" s="36"/>
      <c r="O34" s="36"/>
    </row>
    <row r="35" spans="1:15">
      <c r="B35" s="102">
        <v>8</v>
      </c>
      <c r="C35" s="101"/>
      <c r="D35" s="40"/>
      <c r="F35" s="101"/>
      <c r="G35" s="40"/>
      <c r="H35" s="40"/>
      <c r="I35" s="124"/>
      <c r="J35" s="151">
        <f t="shared" si="0"/>
        <v>0</v>
      </c>
      <c r="K35" s="36"/>
      <c r="L35" s="36"/>
      <c r="M35" s="36"/>
      <c r="N35" s="36"/>
      <c r="O35" s="36"/>
    </row>
    <row r="36" spans="1:15">
      <c r="B36" s="102">
        <v>9</v>
      </c>
      <c r="C36" s="101"/>
      <c r="D36" s="40"/>
      <c r="F36" s="101"/>
      <c r="G36" s="40"/>
      <c r="H36" s="40"/>
      <c r="I36" s="124"/>
      <c r="J36" s="151">
        <f t="shared" si="0"/>
        <v>0</v>
      </c>
      <c r="K36" s="36"/>
      <c r="L36" s="36"/>
      <c r="M36" s="36"/>
      <c r="N36" s="36"/>
      <c r="O36" s="36"/>
    </row>
    <row r="37" spans="1:15">
      <c r="B37" s="103">
        <v>10</v>
      </c>
      <c r="C37" s="101"/>
      <c r="D37" s="40"/>
      <c r="F37" s="101"/>
      <c r="G37" s="40"/>
      <c r="H37" s="40"/>
      <c r="I37" s="124"/>
      <c r="J37" s="151">
        <f t="shared" si="0"/>
        <v>0</v>
      </c>
      <c r="K37" s="36"/>
      <c r="L37" s="36"/>
      <c r="M37" s="36"/>
      <c r="N37" s="36"/>
      <c r="O37" s="36"/>
    </row>
    <row r="38" spans="1:15">
      <c r="B38" s="752" t="s">
        <v>142</v>
      </c>
      <c r="C38" s="753"/>
      <c r="D38" s="152">
        <f>SUM(D28:D37)</f>
        <v>0</v>
      </c>
      <c r="F38" s="152">
        <f>SUM(F28:F37)</f>
        <v>0</v>
      </c>
      <c r="G38" s="152">
        <f>SUM(G28:G37)</f>
        <v>0</v>
      </c>
      <c r="H38" s="152">
        <f>SUM(H28:H37)</f>
        <v>0</v>
      </c>
      <c r="J38" s="151">
        <f>H38*G38*F38</f>
        <v>0</v>
      </c>
      <c r="K38" s="36"/>
      <c r="L38" s="36"/>
      <c r="M38" s="36"/>
      <c r="N38" s="36"/>
      <c r="O38" s="36"/>
    </row>
    <row r="40" spans="1:15">
      <c r="B40" s="50" t="s">
        <v>249</v>
      </c>
      <c r="C40" s="153">
        <f>כמות_ייצור_חשמל*20</f>
        <v>0</v>
      </c>
    </row>
    <row r="42" spans="1:15" ht="15" hidden="1" customHeight="1" outlineLevel="1">
      <c r="B42" s="37"/>
      <c r="C42" s="37"/>
      <c r="D42" s="139"/>
      <c r="E42" s="139"/>
    </row>
    <row r="43" spans="1:15" s="14" customFormat="1" ht="15" hidden="1" customHeight="1" outlineLevel="1">
      <c r="B43" s="37" t="s">
        <v>61</v>
      </c>
      <c r="C43" s="134"/>
      <c r="D43" s="139"/>
      <c r="E43" s="139"/>
    </row>
    <row r="44" spans="1:15" s="14" customFormat="1" ht="15" hidden="1" customHeight="1" outlineLevel="1">
      <c r="B44" s="37"/>
      <c r="C44" s="37"/>
      <c r="D44" s="37"/>
      <c r="E44" s="133"/>
    </row>
    <row r="45" spans="1:15" collapsed="1">
      <c r="A45" s="122" t="s">
        <v>221</v>
      </c>
      <c r="B45" s="50" t="s">
        <v>242</v>
      </c>
      <c r="C45" s="154"/>
    </row>
    <row r="46" spans="1:15">
      <c r="B46" s="50" t="s">
        <v>222</v>
      </c>
      <c r="C46" s="153">
        <f>C45*כמות_ייצור_חשמל</f>
        <v>0</v>
      </c>
    </row>
    <row r="48" spans="1:15" s="14" customFormat="1" ht="15" hidden="1" outlineLevel="1">
      <c r="B48" s="37" t="s">
        <v>61</v>
      </c>
      <c r="C48" s="134"/>
      <c r="D48" s="37"/>
      <c r="E48" s="133"/>
    </row>
    <row r="49" spans="1:304 16384:16384" s="16" customFormat="1" hidden="1" outlineLevel="1">
      <c r="A49" s="2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22"/>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row>
    <row r="50" spans="1:304 16384:16384" s="16" customFormat="1" ht="15.75" collapsed="1" thickBot="1">
      <c r="A50" s="22">
        <v>7.3</v>
      </c>
      <c r="B50" s="155" t="s">
        <v>214</v>
      </c>
      <c r="D50" s="14"/>
      <c r="E50" s="14"/>
      <c r="G50" s="14"/>
      <c r="I50" s="14"/>
      <c r="J50" s="14"/>
      <c r="K50" s="14"/>
      <c r="L50" s="14"/>
      <c r="M50" s="14"/>
      <c r="N50" s="14"/>
      <c r="O50" s="14"/>
      <c r="P50" s="17"/>
      <c r="Q50" s="14"/>
      <c r="R50" s="14"/>
      <c r="S50" s="14"/>
      <c r="T50" s="14"/>
      <c r="U50" s="14"/>
      <c r="V50" s="14"/>
      <c r="W50" s="14"/>
      <c r="X50" s="14"/>
      <c r="Y50" s="14"/>
      <c r="Z50" s="14"/>
      <c r="AA50" s="14"/>
      <c r="AB50" s="17"/>
      <c r="AC50" s="14"/>
      <c r="AD50" s="14"/>
      <c r="AE50" s="14"/>
      <c r="AF50" s="14"/>
      <c r="AG50" s="14"/>
      <c r="AH50" s="14"/>
      <c r="AI50" s="14"/>
      <c r="AJ50" s="14"/>
      <c r="AK50" s="14"/>
      <c r="AL50" s="14"/>
      <c r="AM50" s="14"/>
      <c r="AN50" s="17"/>
      <c r="AO50" s="14"/>
      <c r="AP50" s="14"/>
      <c r="AQ50" s="14"/>
      <c r="AR50" s="14"/>
      <c r="AS50" s="14"/>
      <c r="AT50" s="14"/>
      <c r="AU50" s="14"/>
      <c r="AV50" s="14"/>
      <c r="AW50" s="14"/>
      <c r="AX50" s="14"/>
      <c r="AY50" s="14"/>
      <c r="AZ50" s="17"/>
      <c r="BA50" s="14"/>
      <c r="BB50" s="14"/>
      <c r="BC50" s="14"/>
      <c r="BD50" s="14"/>
      <c r="BE50" s="14"/>
      <c r="BF50" s="14"/>
      <c r="BG50" s="14"/>
      <c r="BH50" s="14"/>
      <c r="BI50" s="14"/>
      <c r="BJ50" s="14"/>
      <c r="BK50" s="14"/>
      <c r="BL50" s="17"/>
      <c r="BM50" s="14"/>
      <c r="BN50" s="14"/>
      <c r="BO50" s="14"/>
      <c r="BP50" s="14"/>
      <c r="BQ50" s="14"/>
      <c r="BR50" s="14"/>
      <c r="BS50" s="14"/>
      <c r="BT50" s="14"/>
      <c r="BU50" s="14"/>
      <c r="BV50" s="14"/>
      <c r="BW50" s="14"/>
      <c r="BX50" s="17"/>
      <c r="BY50" s="14"/>
      <c r="BZ50" s="14"/>
      <c r="CA50" s="14"/>
      <c r="CB50" s="14"/>
      <c r="CC50" s="14"/>
      <c r="CD50" s="14"/>
      <c r="CE50" s="14"/>
      <c r="CF50" s="14"/>
      <c r="CG50" s="14"/>
      <c r="CH50" s="14"/>
      <c r="CI50" s="14"/>
      <c r="CJ50" s="17"/>
      <c r="CK50" s="14"/>
      <c r="CL50" s="14"/>
      <c r="CM50" s="14"/>
      <c r="CN50" s="14"/>
      <c r="CO50" s="14"/>
      <c r="CP50" s="14"/>
      <c r="CQ50" s="14"/>
      <c r="CR50" s="14"/>
      <c r="CS50" s="14"/>
      <c r="CT50" s="14"/>
      <c r="CU50" s="14"/>
      <c r="CV50" s="17"/>
      <c r="CW50" s="14"/>
      <c r="CX50" s="14"/>
      <c r="CY50" s="14"/>
      <c r="CZ50" s="14"/>
      <c r="DA50" s="14"/>
      <c r="DB50" s="14"/>
      <c r="DC50" s="14"/>
      <c r="DD50" s="14"/>
      <c r="DE50" s="14"/>
      <c r="DF50" s="14"/>
      <c r="DG50" s="14"/>
      <c r="DH50" s="17"/>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row>
    <row r="51" spans="1:304 16384:16384" s="14" customFormat="1" ht="57" customHeight="1" thickBot="1">
      <c r="A51" s="22"/>
      <c r="B51" s="45" t="s">
        <v>170</v>
      </c>
      <c r="C51" s="41" t="str">
        <f>IF(כמות_ייצור_חשמל=0,"תא זה יעודכן אוטומטית עם מילוי סעיף 7.2",כמות_ייצור_חשמל*tCO2e_KWhחשמל)</f>
        <v>תא זה יעודכן אוטומטית עם מילוי סעיף 7.2</v>
      </c>
      <c r="D51" s="45" t="s">
        <v>181</v>
      </c>
      <c r="E51" s="104" t="str">
        <f>IF(כמות_ייצור_חשמל=0,"תא זה יעודכן אוטומטית עם מילוי סעיף 7.2",כמות_ייצור_חשמל)</f>
        <v>תא זה יעודכן אוטומטית עם מילוי סעיף 7.2</v>
      </c>
    </row>
    <row r="52" spans="1:304 16384:16384" s="14" customFormat="1" ht="15" hidden="1" outlineLevel="1">
      <c r="A52" s="22"/>
      <c r="B52" s="46"/>
      <c r="C52" s="105"/>
      <c r="D52" s="47"/>
      <c r="E52" s="133"/>
    </row>
    <row r="53" spans="1:304 16384:16384" s="14" customFormat="1" ht="30" hidden="1" outlineLevel="1">
      <c r="A53" s="22"/>
      <c r="B53" s="37" t="s">
        <v>143</v>
      </c>
      <c r="C53" s="134"/>
      <c r="D53" s="42" t="s">
        <v>143</v>
      </c>
      <c r="E53" s="135"/>
    </row>
    <row r="54" spans="1:304 16384:16384" s="14" customFormat="1" ht="15" hidden="1" outlineLevel="1">
      <c r="A54" s="22"/>
      <c r="B54" s="37" t="s">
        <v>61</v>
      </c>
      <c r="C54" s="134"/>
      <c r="D54" s="37" t="s">
        <v>61</v>
      </c>
      <c r="E54" s="135"/>
    </row>
    <row r="55" spans="1:304 16384:16384" s="14" customFormat="1" ht="15.75" collapsed="1" thickBot="1">
      <c r="A55" s="22"/>
      <c r="B55" s="46"/>
      <c r="C55" s="132"/>
      <c r="D55" s="46"/>
      <c r="E55" s="131"/>
    </row>
    <row r="56" spans="1:304 16384:16384" s="14" customFormat="1" ht="62.25" customHeight="1" thickBot="1">
      <c r="A56" s="22"/>
      <c r="B56" s="45" t="s">
        <v>171</v>
      </c>
      <c r="C56" s="41" t="str">
        <f>IF(כמות_ייצור_חשמל=0,"תא זה יעודכן אוטומטית עם מילוי סעיף 7.2",כמות_ייצור_חשמל*tCO2e_KWhחשמל*20)</f>
        <v>תא זה יעודכן אוטומטית עם מילוי סעיף 7.2</v>
      </c>
      <c r="D56" s="136" t="s">
        <v>145</v>
      </c>
      <c r="E56" s="41" t="str">
        <f>IF(כמות_ייצור_חשמל=0,"תא זה יעודכן אוטומטית עם מילוי סעיף 7.2",כמות_ייצור_חשמל*20)</f>
        <v>תא זה יעודכן אוטומטית עם מילוי סעיף 7.2</v>
      </c>
    </row>
    <row r="57" spans="1:304 16384:16384" s="14" customFormat="1" ht="15" hidden="1" outlineLevel="1">
      <c r="A57" s="22"/>
      <c r="B57" s="46"/>
      <c r="C57" s="105"/>
      <c r="D57" s="47"/>
      <c r="E57" s="133"/>
    </row>
    <row r="58" spans="1:304 16384:16384" s="14" customFormat="1" ht="30" hidden="1" outlineLevel="1">
      <c r="A58" s="22"/>
      <c r="B58" s="37" t="s">
        <v>143</v>
      </c>
      <c r="C58" s="134"/>
      <c r="D58" s="42" t="s">
        <v>143</v>
      </c>
      <c r="E58" s="135"/>
    </row>
    <row r="59" spans="1:304 16384:16384" s="14" customFormat="1" ht="15" hidden="1" outlineLevel="1">
      <c r="A59" s="22"/>
      <c r="B59" s="37" t="s">
        <v>61</v>
      </c>
      <c r="C59" s="134"/>
      <c r="D59" s="37" t="s">
        <v>61</v>
      </c>
      <c r="E59" s="135"/>
    </row>
    <row r="60" spans="1:304 16384:16384" s="14" customFormat="1" ht="15" hidden="1" outlineLevel="1">
      <c r="A60" s="22"/>
      <c r="B60" s="37"/>
      <c r="C60" s="22"/>
      <c r="D60" s="37"/>
      <c r="E60" s="22"/>
      <c r="XFD60" s="37"/>
    </row>
    <row r="61" spans="1:304 16384:16384" ht="30.75" collapsed="1" thickBot="1">
      <c r="B61" s="156" t="s">
        <v>225</v>
      </c>
      <c r="C61" s="157" t="s">
        <v>229</v>
      </c>
      <c r="D61" s="157" t="s">
        <v>231</v>
      </c>
      <c r="E61" s="158" t="s">
        <v>230</v>
      </c>
      <c r="G61" s="159"/>
    </row>
    <row r="62" spans="1:304 16384:16384" ht="15" thickBot="1">
      <c r="C62" s="160" t="str">
        <f>IF(AND(D38&gt;0,'פרטים כלליים, עלויות ותוצאות'!D70&gt;0),IRR(' קבועים'!#REF!),"0.0%")</f>
        <v>0.0%</v>
      </c>
      <c r="D62" s="161">
        <f>IF(OR(D38=0,C46=0),0,IF('פרטים כלליים, עלויות ותוצאות'!D70&gt;0,C46/'פרטים כלליים, עלויות ותוצאות'!D70,IF('פרטים כלליים, עלויות ותוצאות'!#REF!&gt;0,C46/'פרטים כלליים, עלויות ותוצאות'!#REF!,0)))</f>
        <v>0</v>
      </c>
      <c r="E62" s="162">
        <f>IF(C46&gt;0,NPV(7,' קבועים'!#REF!,' קבועים'!#REF!),0)</f>
        <v>0</v>
      </c>
    </row>
    <row r="64" spans="1:304 16384:16384" s="14" customFormat="1" ht="15" hidden="1" outlineLevel="1">
      <c r="B64" s="37" t="s">
        <v>61</v>
      </c>
      <c r="C64" s="134"/>
      <c r="D64" s="37"/>
      <c r="E64" s="133"/>
    </row>
    <row r="65" spans="1:301" s="16" customFormat="1" hidden="1" outlineLevel="1">
      <c r="A65" s="2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22"/>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row>
    <row r="66" spans="1:301" s="14" customFormat="1" ht="18" collapsed="1">
      <c r="A66" s="13"/>
      <c r="B66" s="26" t="s">
        <v>274</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row>
    <row r="67" spans="1:301" s="14" customFormat="1">
      <c r="A67" s="22"/>
    </row>
    <row r="68" spans="1:301" s="14" customFormat="1" ht="15">
      <c r="A68" s="22"/>
      <c r="B68" s="17" t="s">
        <v>29</v>
      </c>
    </row>
    <row r="69" spans="1:301" s="14" customFormat="1">
      <c r="A69" s="22"/>
      <c r="B69" s="14" t="s">
        <v>215</v>
      </c>
    </row>
    <row r="70" spans="1:301" s="14" customFormat="1">
      <c r="A70" s="22"/>
    </row>
    <row r="71" spans="1:301" s="14" customFormat="1" ht="239.25" customHeight="1">
      <c r="A71" s="22">
        <v>7.4</v>
      </c>
      <c r="B71" s="29" t="s">
        <v>2130</v>
      </c>
      <c r="C71" s="760"/>
      <c r="D71" s="760"/>
      <c r="E71" s="759" t="s">
        <v>2134</v>
      </c>
      <c r="F71" s="759"/>
      <c r="G71" s="759"/>
    </row>
    <row r="72" spans="1:301" s="14" customFormat="1">
      <c r="A72" s="22"/>
    </row>
    <row r="73" spans="1:301" s="14" customFormat="1" ht="15" hidden="1" outlineLevel="1">
      <c r="A73" s="22"/>
      <c r="B73" s="31" t="s">
        <v>60</v>
      </c>
      <c r="C73" s="31" t="s">
        <v>62</v>
      </c>
      <c r="D73" s="31" t="s">
        <v>63</v>
      </c>
      <c r="E73" s="48" t="s">
        <v>61</v>
      </c>
      <c r="BN73" s="22"/>
    </row>
    <row r="74" spans="1:301" s="14" customFormat="1" hidden="1" outlineLevel="1">
      <c r="A74" s="22"/>
      <c r="B74" s="750"/>
      <c r="C74" s="761"/>
      <c r="D74" s="750"/>
      <c r="E74" s="750"/>
      <c r="BN74" s="22"/>
    </row>
    <row r="75" spans="1:301" s="14" customFormat="1" hidden="1" outlineLevel="1">
      <c r="A75" s="22"/>
      <c r="B75" s="750"/>
      <c r="C75" s="761"/>
      <c r="D75" s="750"/>
      <c r="E75" s="750"/>
      <c r="BN75" s="22"/>
    </row>
    <row r="76" spans="1:301" s="14" customFormat="1" hidden="1" outlineLevel="1">
      <c r="A76" s="22"/>
      <c r="B76" s="750"/>
      <c r="C76" s="761"/>
      <c r="D76" s="750"/>
      <c r="E76" s="750"/>
      <c r="BN76" s="22"/>
    </row>
    <row r="77" spans="1:301" s="14" customFormat="1" hidden="1" outlineLevel="1">
      <c r="A77" s="22"/>
      <c r="B77" s="750"/>
      <c r="C77" s="761"/>
      <c r="D77" s="750"/>
      <c r="E77" s="750"/>
      <c r="BN77" s="22"/>
    </row>
    <row r="78" spans="1:301" s="14" customFormat="1" hidden="1" outlineLevel="1">
      <c r="A78" s="22"/>
      <c r="B78" s="50"/>
      <c r="D78" s="50"/>
      <c r="E78" s="50"/>
      <c r="BN78" s="22"/>
    </row>
    <row r="79" spans="1:301" s="14" customFormat="1" ht="15" collapsed="1">
      <c r="A79" s="22">
        <v>7.5</v>
      </c>
      <c r="B79" s="17" t="s">
        <v>7</v>
      </c>
    </row>
    <row r="80" spans="1:301" s="14" customFormat="1">
      <c r="A80" s="22"/>
    </row>
    <row r="81" spans="1:191" s="14" customFormat="1">
      <c r="A81" s="22"/>
      <c r="B81" s="30" t="s">
        <v>26</v>
      </c>
      <c r="C81" s="30" t="s">
        <v>6</v>
      </c>
      <c r="D81" s="30" t="s">
        <v>8</v>
      </c>
      <c r="E81" s="30" t="s">
        <v>23</v>
      </c>
    </row>
    <row r="82" spans="1:191" s="14" customFormat="1">
      <c r="A82" s="22"/>
      <c r="B82" s="49" t="s">
        <v>137</v>
      </c>
      <c r="C82" s="39"/>
      <c r="D82" s="39"/>
      <c r="E82" s="39"/>
    </row>
    <row r="83" spans="1:191" s="14" customFormat="1">
      <c r="A83" s="22"/>
      <c r="B83" s="43" t="s">
        <v>22</v>
      </c>
    </row>
    <row r="84" spans="1:191" s="14" customFormat="1" ht="15" hidden="1" customHeight="1" outlineLevel="1"/>
    <row r="85" spans="1:191" s="14" customFormat="1" ht="15" hidden="1" customHeight="1" outlineLevel="1">
      <c r="B85" s="31" t="s">
        <v>60</v>
      </c>
      <c r="C85" s="31" t="s">
        <v>62</v>
      </c>
      <c r="D85" s="31" t="s">
        <v>63</v>
      </c>
      <c r="E85" s="48" t="s">
        <v>61</v>
      </c>
      <c r="BN85" s="22"/>
    </row>
    <row r="86" spans="1:191" s="14" customFormat="1" ht="15" hidden="1" customHeight="1" outlineLevel="1">
      <c r="B86" s="750"/>
      <c r="C86" s="761"/>
      <c r="D86" s="750"/>
      <c r="E86" s="750"/>
      <c r="BN86" s="22"/>
    </row>
    <row r="87" spans="1:191" s="14" customFormat="1" ht="15" hidden="1" customHeight="1" outlineLevel="1">
      <c r="B87" s="750"/>
      <c r="C87" s="761"/>
      <c r="D87" s="750"/>
      <c r="E87" s="750"/>
      <c r="BN87" s="22"/>
    </row>
    <row r="88" spans="1:191" s="14" customFormat="1" ht="15" hidden="1" customHeight="1" outlineLevel="1">
      <c r="B88" s="750"/>
      <c r="C88" s="761"/>
      <c r="D88" s="750"/>
      <c r="E88" s="750"/>
      <c r="BN88" s="22"/>
    </row>
    <row r="89" spans="1:191" s="14" customFormat="1" ht="15" hidden="1" customHeight="1" outlineLevel="1">
      <c r="B89" s="750"/>
      <c r="C89" s="761"/>
      <c r="D89" s="750"/>
      <c r="E89" s="750"/>
      <c r="BN89" s="22"/>
    </row>
    <row r="90" spans="1:191" s="14" customFormat="1" ht="15" hidden="1" customHeight="1" outlineLevel="1">
      <c r="B90" s="50"/>
      <c r="D90" s="50"/>
      <c r="E90" s="50"/>
      <c r="BN90" s="22"/>
    </row>
    <row r="91" spans="1:191" s="14" customFormat="1" ht="15" hidden="1" customHeight="1" outlineLevel="1">
      <c r="B91" s="17" t="s">
        <v>66</v>
      </c>
      <c r="BN91" s="22"/>
    </row>
    <row r="92" spans="1:191" s="14" customFormat="1" ht="15" hidden="1" customHeight="1" outlineLevel="1">
      <c r="B92" s="8"/>
      <c r="BN92" s="22"/>
    </row>
    <row r="93" spans="1:191" s="51" customFormat="1" ht="15" collapsed="1" thickBot="1">
      <c r="BN93" s="52"/>
    </row>
    <row r="94" spans="1:191" s="8" customFormat="1" ht="83.25" customHeight="1">
      <c r="A94" s="758" t="s">
        <v>2135</v>
      </c>
      <c r="B94" s="758"/>
      <c r="C94" s="758"/>
      <c r="D94" s="758"/>
      <c r="BM94" s="20"/>
    </row>
    <row r="95" spans="1:191" s="16" customFormat="1" ht="48" customHeight="1">
      <c r="A95" s="22"/>
      <c r="B95" s="759" t="s">
        <v>196</v>
      </c>
      <c r="C95" s="759"/>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22"/>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row>
    <row r="96" spans="1:191" s="16" customFormat="1" ht="28.5">
      <c r="A96" s="22">
        <v>7.6</v>
      </c>
      <c r="B96" s="38" t="s">
        <v>147</v>
      </c>
      <c r="C96" s="53"/>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22"/>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row>
    <row r="97" spans="1:90" s="14" customFormat="1">
      <c r="A97" s="22"/>
      <c r="BJ97" s="22"/>
    </row>
    <row r="98" spans="1:90" s="14" customFormat="1" ht="18">
      <c r="A98" s="126"/>
      <c r="B98" s="55" t="s">
        <v>275</v>
      </c>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row>
    <row r="99" spans="1:90" s="14" customFormat="1">
      <c r="A99" s="22"/>
      <c r="BN99" s="22"/>
    </row>
    <row r="100" spans="1:90" s="14" customFormat="1" ht="15">
      <c r="A100" s="65" t="s">
        <v>208</v>
      </c>
      <c r="B100" s="57" t="s">
        <v>89</v>
      </c>
      <c r="C100" s="2"/>
      <c r="D100" s="2"/>
      <c r="E100" s="56"/>
      <c r="F100" s="56"/>
      <c r="G100" s="56"/>
      <c r="H100" s="56"/>
      <c r="I100" s="58"/>
      <c r="J100" s="2"/>
      <c r="K100" s="2"/>
      <c r="L100" s="2"/>
      <c r="M100" s="2"/>
      <c r="N100" s="2"/>
      <c r="O100" s="2"/>
      <c r="P100" s="59"/>
      <c r="Q100" s="2"/>
      <c r="R100" s="2"/>
      <c r="S100" s="2"/>
      <c r="T100" s="2"/>
      <c r="U100" s="2"/>
      <c r="V100" s="2"/>
      <c r="W100" s="59"/>
      <c r="X100" s="2"/>
      <c r="Y100" s="2"/>
      <c r="Z100" s="2"/>
      <c r="AA100" s="2"/>
      <c r="AB100" s="2"/>
      <c r="AC100" s="2"/>
      <c r="AD100" s="59"/>
      <c r="AE100" s="2"/>
      <c r="AF100" s="2"/>
      <c r="AG100" s="2"/>
      <c r="AH100" s="2"/>
      <c r="AI100" s="2"/>
      <c r="AJ100" s="2"/>
      <c r="AK100" s="59"/>
      <c r="AL100" s="2"/>
      <c r="AM100" s="2"/>
      <c r="AN100" s="2"/>
      <c r="AO100" s="2"/>
      <c r="AP100" s="2"/>
      <c r="AQ100" s="2"/>
      <c r="AR100" s="59"/>
      <c r="AS100" s="2"/>
      <c r="AT100" s="2"/>
      <c r="AU100" s="2"/>
      <c r="AV100" s="2"/>
      <c r="AW100" s="2"/>
      <c r="AX100" s="2"/>
      <c r="AY100" s="59"/>
      <c r="AZ100" s="2"/>
      <c r="BA100" s="2"/>
      <c r="BB100" s="2"/>
      <c r="BC100" s="2"/>
      <c r="BD100" s="2"/>
      <c r="BE100" s="2"/>
      <c r="BF100" s="59"/>
      <c r="BG100" s="2"/>
      <c r="BH100" s="2"/>
      <c r="BI100" s="2"/>
      <c r="BJ100" s="2"/>
      <c r="BK100" s="2"/>
      <c r="BL100" s="2"/>
      <c r="BM100" s="59"/>
      <c r="BN100" s="2"/>
      <c r="BO100" s="2"/>
      <c r="BP100" s="2"/>
      <c r="BQ100" s="2"/>
      <c r="BR100" s="2"/>
      <c r="BS100" s="2"/>
      <c r="BT100" s="2"/>
      <c r="BU100" s="2"/>
      <c r="BV100" s="2"/>
      <c r="BW100" s="2"/>
      <c r="BX100" s="2"/>
      <c r="BY100" s="2"/>
      <c r="BZ100" s="2"/>
      <c r="CA100" s="2"/>
      <c r="CB100" s="2"/>
      <c r="CC100" s="2"/>
    </row>
    <row r="101" spans="1:90" s="14" customFormat="1">
      <c r="A101" s="65"/>
      <c r="B101" s="2"/>
      <c r="C101" s="2"/>
      <c r="D101" s="2"/>
      <c r="E101" s="56"/>
      <c r="F101" s="56"/>
      <c r="G101" s="56"/>
      <c r="H101" s="56"/>
      <c r="I101" s="58"/>
      <c r="J101" s="2"/>
      <c r="K101" s="2"/>
      <c r="L101" s="2"/>
      <c r="M101" s="2"/>
      <c r="N101" s="2"/>
      <c r="O101" s="2"/>
      <c r="P101" s="59"/>
      <c r="Q101" s="2"/>
      <c r="R101" s="2"/>
      <c r="S101" s="2"/>
      <c r="T101" s="2"/>
      <c r="U101" s="2"/>
      <c r="V101" s="2"/>
      <c r="W101" s="59"/>
      <c r="X101" s="2"/>
      <c r="Y101" s="2"/>
      <c r="Z101" s="2"/>
      <c r="AA101" s="2"/>
      <c r="AB101" s="2"/>
      <c r="AC101" s="2"/>
      <c r="AD101" s="59"/>
      <c r="AE101" s="2"/>
      <c r="AF101" s="2"/>
      <c r="AG101" s="2"/>
      <c r="AH101" s="2"/>
      <c r="AI101" s="2"/>
      <c r="AJ101" s="2"/>
      <c r="AK101" s="59"/>
      <c r="AL101" s="2"/>
      <c r="AM101" s="2"/>
      <c r="AN101" s="2"/>
      <c r="AO101" s="2"/>
      <c r="AP101" s="2"/>
      <c r="AQ101" s="2"/>
      <c r="AR101" s="59"/>
      <c r="AS101" s="2"/>
      <c r="AT101" s="2"/>
      <c r="AU101" s="2"/>
      <c r="AV101" s="2"/>
      <c r="AW101" s="2"/>
      <c r="AX101" s="2"/>
      <c r="AY101" s="59"/>
      <c r="AZ101" s="2"/>
      <c r="BA101" s="2"/>
      <c r="BB101" s="2"/>
      <c r="BC101" s="2"/>
      <c r="BD101" s="2"/>
      <c r="BE101" s="2"/>
      <c r="BF101" s="59"/>
      <c r="BG101" s="2"/>
      <c r="BH101" s="2"/>
      <c r="BI101" s="2"/>
      <c r="BJ101" s="2"/>
      <c r="BK101" s="2"/>
      <c r="BL101" s="2"/>
      <c r="BM101" s="59"/>
      <c r="BN101" s="2"/>
      <c r="BO101" s="2"/>
      <c r="BP101" s="2"/>
      <c r="BQ101" s="2"/>
      <c r="BR101" s="2"/>
      <c r="BS101" s="2"/>
      <c r="BT101" s="2"/>
      <c r="BU101" s="2"/>
      <c r="BV101" s="2"/>
      <c r="BW101" s="2"/>
      <c r="BX101" s="2"/>
      <c r="BY101" s="2"/>
      <c r="BZ101" s="2"/>
      <c r="CA101" s="2"/>
      <c r="CB101" s="2"/>
      <c r="CC101" s="2"/>
    </row>
    <row r="102" spans="1:90" s="14" customFormat="1" ht="28.5">
      <c r="A102" s="65"/>
      <c r="B102" s="60" t="s">
        <v>90</v>
      </c>
      <c r="C102" s="53"/>
      <c r="D102" s="60" t="s">
        <v>91</v>
      </c>
      <c r="E102" s="53"/>
      <c r="F102" s="56"/>
      <c r="G102" s="56"/>
      <c r="H102" s="56"/>
      <c r="I102" s="56"/>
      <c r="J102" s="5"/>
      <c r="K102" s="2"/>
      <c r="L102" s="62"/>
      <c r="M102" s="5"/>
      <c r="N102" s="2"/>
      <c r="O102" s="5"/>
      <c r="P102" s="2"/>
      <c r="Q102" s="5"/>
      <c r="R102" s="2"/>
      <c r="S102" s="62"/>
      <c r="T102" s="5"/>
      <c r="U102" s="2"/>
      <c r="V102" s="5"/>
      <c r="W102" s="2"/>
      <c r="X102" s="5"/>
      <c r="Y102" s="2"/>
      <c r="Z102" s="62"/>
      <c r="AA102" s="5"/>
      <c r="AB102" s="2"/>
      <c r="AC102" s="5"/>
      <c r="AD102" s="2"/>
      <c r="AE102" s="5"/>
      <c r="AF102" s="2"/>
      <c r="AG102" s="62"/>
      <c r="AH102" s="5"/>
      <c r="AI102" s="2"/>
      <c r="AJ102" s="5"/>
      <c r="AK102" s="2"/>
      <c r="AL102" s="5"/>
      <c r="AM102" s="2"/>
      <c r="AN102" s="62"/>
      <c r="AO102" s="5"/>
      <c r="AP102" s="5"/>
      <c r="AQ102" s="5"/>
      <c r="AR102" s="2"/>
      <c r="AS102" s="5"/>
      <c r="AT102" s="2"/>
      <c r="AU102" s="62"/>
      <c r="AV102" s="5"/>
      <c r="AW102" s="5"/>
      <c r="AX102" s="5"/>
      <c r="AY102" s="2"/>
      <c r="AZ102" s="5"/>
      <c r="BA102" s="2"/>
      <c r="BB102" s="62"/>
      <c r="BC102" s="5"/>
      <c r="BD102" s="5"/>
      <c r="BE102" s="5"/>
      <c r="BF102" s="2"/>
      <c r="BG102" s="5"/>
      <c r="BH102" s="2"/>
      <c r="BI102" s="62"/>
      <c r="BJ102" s="5"/>
      <c r="BK102" s="5"/>
      <c r="BL102" s="5"/>
      <c r="BM102" s="2"/>
      <c r="BN102" s="5"/>
      <c r="BO102" s="2"/>
      <c r="BP102" s="62"/>
      <c r="BQ102" s="5"/>
      <c r="BR102" s="5"/>
      <c r="BS102" s="5"/>
      <c r="BT102" s="2"/>
      <c r="BU102" s="2"/>
      <c r="BV102" s="2"/>
      <c r="BW102" s="2"/>
      <c r="BX102" s="2"/>
      <c r="BY102" s="2"/>
      <c r="BZ102" s="2"/>
      <c r="CA102" s="2"/>
      <c r="CB102" s="2"/>
      <c r="CC102" s="2"/>
    </row>
    <row r="103" spans="1:90" s="14" customFormat="1">
      <c r="A103" s="65"/>
      <c r="B103" s="58"/>
      <c r="C103" s="2"/>
      <c r="D103" s="2"/>
      <c r="E103" s="2"/>
      <c r="F103" s="56"/>
      <c r="G103" s="56"/>
      <c r="H103" s="56"/>
      <c r="I103" s="5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6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4" customFormat="1">
      <c r="A104" s="65"/>
      <c r="B104" s="63" t="s">
        <v>92</v>
      </c>
      <c r="C104" s="64"/>
      <c r="D104" s="2"/>
      <c r="E104" s="2"/>
      <c r="F104" s="56"/>
      <c r="G104" s="56"/>
      <c r="H104" s="56"/>
      <c r="I104" s="56"/>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6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4" customFormat="1">
      <c r="A105" s="65"/>
      <c r="B105" s="58"/>
      <c r="C105" s="2"/>
      <c r="D105" s="2"/>
      <c r="E105" s="2"/>
      <c r="F105" s="56"/>
      <c r="G105" s="56"/>
      <c r="H105" s="56"/>
      <c r="I105" s="5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6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4" customFormat="1" ht="15">
      <c r="A106" s="65" t="s">
        <v>211</v>
      </c>
      <c r="B106" s="57" t="s">
        <v>103</v>
      </c>
      <c r="C106" s="2"/>
      <c r="D106" s="2"/>
      <c r="E106" s="56"/>
      <c r="F106" s="56"/>
      <c r="G106" s="5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row>
    <row r="107" spans="1:90" s="14" customFormat="1">
      <c r="A107" s="65"/>
      <c r="B107" s="67"/>
      <c r="C107" s="2"/>
      <c r="D107" s="2"/>
      <c r="E107" s="56"/>
      <c r="F107" s="56"/>
      <c r="G107" s="5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row>
    <row r="108" spans="1:90" s="14" customFormat="1" ht="42.75">
      <c r="A108" s="65"/>
      <c r="B108" s="60" t="s">
        <v>104</v>
      </c>
      <c r="C108" s="53"/>
      <c r="D108" s="60" t="s">
        <v>91</v>
      </c>
      <c r="E108" s="53"/>
      <c r="F108" s="56"/>
      <c r="G108" s="5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row>
    <row r="109" spans="1:90" s="14" customFormat="1">
      <c r="A109" s="65"/>
      <c r="B109" s="58"/>
      <c r="C109" s="2"/>
      <c r="D109" s="2"/>
      <c r="E109" s="2"/>
      <c r="F109" s="56"/>
      <c r="G109" s="5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row>
    <row r="110" spans="1:90" s="14" customFormat="1">
      <c r="A110" s="65"/>
      <c r="B110" s="68" t="s">
        <v>92</v>
      </c>
      <c r="C110" s="64"/>
      <c r="D110" s="2"/>
      <c r="E110" s="2"/>
      <c r="F110" s="56"/>
      <c r="G110" s="5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row>
    <row r="111" spans="1:90" s="14" customFormat="1">
      <c r="A111" s="62"/>
      <c r="B111" s="56"/>
      <c r="C111" s="56"/>
      <c r="D111" s="56"/>
      <c r="E111" s="56"/>
      <c r="F111" s="2"/>
      <c r="G111" s="5"/>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6"/>
      <c r="BJ111" s="66"/>
      <c r="BK111" s="66"/>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4" customFormat="1" ht="15">
      <c r="A112" s="65" t="s">
        <v>212</v>
      </c>
      <c r="B112" s="69" t="s">
        <v>93</v>
      </c>
      <c r="C112" s="70" t="s">
        <v>94</v>
      </c>
      <c r="D112" s="2" t="s">
        <v>95</v>
      </c>
      <c r="E112" s="2" t="s">
        <v>96</v>
      </c>
      <c r="F112" s="56"/>
      <c r="G112" s="56"/>
      <c r="H112" s="56"/>
      <c r="I112" s="5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6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4" customFormat="1" ht="28.5">
      <c r="A113" s="65"/>
      <c r="B113" s="4" t="s">
        <v>97</v>
      </c>
      <c r="C113" s="137" t="str">
        <f>IF(D123=0,"תא זה יתעדכן עם מילוי תקופת הדיווח",DATE(D123,E123,F123))</f>
        <v>תא זה יתעדכן עם מילוי תקופת הדיווח</v>
      </c>
      <c r="D113" s="137" t="str">
        <f>IF(D124=0,"תא זה יתעדכן עם מילוי תקופת הדיווח",DATE(D124,E124,F124))</f>
        <v>תא זה יתעדכן עם מילוי תקופת הדיווח</v>
      </c>
      <c r="E113" s="125" t="str">
        <f>IF(D150&gt;0,D150,"תא זה יתעדכן עם מילוי נתוני תקופת הדיווח")</f>
        <v>תא זה יתעדכן עם מילוי נתוני תקופת הדיווח</v>
      </c>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65"/>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row>
    <row r="114" spans="1:156" s="14" customFormat="1" ht="28.5">
      <c r="A114" s="65"/>
      <c r="B114" s="4" t="s">
        <v>98</v>
      </c>
      <c r="C114" s="137" t="str">
        <f>IF(D163=0,"תא זה יתעדכן עם מילוי תקופת הדיווח",DATE(D163,E163,F163))</f>
        <v>תא זה יתעדכן עם מילוי תקופת הדיווח</v>
      </c>
      <c r="D114" s="137" t="str">
        <f>IF(D165=0,"תא זה יתעדכן עם מילוי תקופת הדיווח",DATE(D165,E165,F165))</f>
        <v>תא זה יתעדכן עם מילוי תקופת הדיווח</v>
      </c>
      <c r="E114" s="125" t="str">
        <f>IF(D184&gt;0,D184,"תא זה יתעדכן עם מילוי נתוני תקופת הדיווח")</f>
        <v>תא זה יתעדכן עם מילוי נתוני תקופת הדיווח</v>
      </c>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65"/>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row>
    <row r="115" spans="1:156" s="14" customFormat="1" ht="33" customHeight="1">
      <c r="A115" s="65"/>
      <c r="B115" s="4" t="s">
        <v>99</v>
      </c>
      <c r="C115" s="137" t="str">
        <f>IF(D196=0,"תא זה יתעדכן עם מילוי תקופת הדיווח",DATE(D196,E196,F196))</f>
        <v>תא זה יתעדכן עם מילוי תקופת הדיווח</v>
      </c>
      <c r="D115" s="137" t="str">
        <f>IF(D197=0,"תא זה יתעדכן עם מילוי תקופת הדיווח",DATE(D197,E197,F197))</f>
        <v>תא זה יתעדכן עם מילוי תקופת הדיווח</v>
      </c>
      <c r="E115" s="125" t="str">
        <f>IF(D216&gt;0,D216,"תא זה יתעדכן עם מילוי נתוני תקופת הדיווח")</f>
        <v>תא זה יתעדכן עם מילוי נתוני תקופת הדיווח</v>
      </c>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65"/>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row>
    <row r="116" spans="1:156" s="14" customFormat="1">
      <c r="A116" s="65"/>
      <c r="B116" s="71"/>
      <c r="C116" s="70"/>
      <c r="D116" s="70" t="s">
        <v>100</v>
      </c>
      <c r="E116" s="125">
        <f>SUM(E113:E115)</f>
        <v>0</v>
      </c>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65"/>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row>
    <row r="117" spans="1:156" s="14" customFormat="1">
      <c r="A117" s="62"/>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4" customFormat="1" ht="18">
      <c r="A118" s="127"/>
      <c r="B118" s="73" t="s">
        <v>276</v>
      </c>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c r="BM118" s="72"/>
      <c r="BN118" s="72"/>
      <c r="BO118" s="72"/>
      <c r="BP118" s="72"/>
      <c r="BQ118" s="72"/>
      <c r="BR118" s="72"/>
      <c r="BS118" s="72"/>
      <c r="BT118" s="72"/>
      <c r="BU118" s="72"/>
      <c r="BV118" s="72"/>
      <c r="BW118" s="72"/>
      <c r="BX118" s="72"/>
      <c r="BY118" s="72"/>
      <c r="BZ118" s="72"/>
      <c r="CA118" s="72"/>
      <c r="CB118" s="72"/>
      <c r="CC118" s="72"/>
      <c r="CD118" s="72"/>
      <c r="CE118" s="72"/>
      <c r="CF118" s="72"/>
      <c r="CG118" s="72"/>
      <c r="CH118" s="72"/>
      <c r="CI118" s="72"/>
      <c r="CJ118" s="72"/>
      <c r="CK118" s="72"/>
      <c r="CL118" s="72"/>
    </row>
    <row r="119" spans="1:156" s="14" customFormat="1">
      <c r="A119" s="65"/>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row>
    <row r="120" spans="1:156" s="93" customFormat="1" ht="27.75">
      <c r="A120" s="163">
        <v>7.7</v>
      </c>
      <c r="B120" s="74" t="s">
        <v>105</v>
      </c>
      <c r="C120" s="89"/>
      <c r="D120" s="90"/>
      <c r="E120" s="91"/>
      <c r="F120" s="89"/>
      <c r="G120" s="89"/>
      <c r="H120" s="89"/>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c r="BA120" s="92"/>
      <c r="BB120" s="92"/>
      <c r="BC120" s="92"/>
      <c r="BD120" s="92"/>
      <c r="BE120" s="92"/>
      <c r="BF120" s="92"/>
      <c r="BG120" s="92"/>
      <c r="BH120" s="92"/>
      <c r="BI120" s="92"/>
      <c r="BJ120" s="92"/>
      <c r="BK120" s="92"/>
      <c r="BL120" s="92"/>
      <c r="BM120" s="92"/>
      <c r="BN120" s="92"/>
      <c r="BO120" s="92"/>
      <c r="BP120" s="92"/>
      <c r="BQ120" s="92"/>
      <c r="BR120" s="92"/>
      <c r="BS120" s="92"/>
      <c r="BT120" s="92"/>
      <c r="BU120" s="92"/>
      <c r="BV120" s="92"/>
      <c r="BW120" s="92"/>
      <c r="BX120" s="92"/>
      <c r="BY120" s="92"/>
      <c r="BZ120" s="89"/>
      <c r="CA120" s="89"/>
      <c r="CB120" s="89"/>
      <c r="CC120" s="89"/>
      <c r="CD120" s="89"/>
      <c r="CE120" s="89"/>
      <c r="CF120" s="89"/>
      <c r="CG120" s="89"/>
      <c r="CH120" s="89"/>
      <c r="CI120" s="89"/>
      <c r="CJ120" s="89"/>
      <c r="CK120" s="89"/>
      <c r="CL120" s="89"/>
    </row>
    <row r="121" spans="1:156" s="14" customFormat="1" ht="27.75">
      <c r="A121" s="164"/>
      <c r="B121" s="106"/>
      <c r="C121" s="56"/>
      <c r="D121" s="95"/>
      <c r="E121" s="2"/>
      <c r="F121" s="56"/>
      <c r="G121" s="56"/>
      <c r="H121" s="56"/>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56"/>
      <c r="CA121" s="56"/>
      <c r="CB121" s="56"/>
      <c r="CC121" s="56"/>
      <c r="CD121" s="56"/>
      <c r="CE121" s="56"/>
      <c r="CF121" s="56"/>
      <c r="CG121" s="56"/>
      <c r="CH121" s="56"/>
      <c r="CI121" s="56"/>
      <c r="CJ121" s="56"/>
      <c r="CK121" s="56"/>
      <c r="CL121" s="56"/>
    </row>
    <row r="122" spans="1:156" s="14" customFormat="1" ht="15">
      <c r="A122" s="65"/>
      <c r="B122" s="75" t="s">
        <v>106</v>
      </c>
      <c r="C122" s="61"/>
      <c r="D122" s="76" t="s">
        <v>36</v>
      </c>
      <c r="E122" s="76" t="s">
        <v>37</v>
      </c>
      <c r="F122" s="5" t="s">
        <v>88</v>
      </c>
      <c r="G122" s="5"/>
      <c r="H122" s="56"/>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c r="BA122" s="77"/>
      <c r="BB122" s="77"/>
      <c r="BC122" s="77"/>
      <c r="BD122" s="77"/>
      <c r="BE122" s="77"/>
      <c r="BF122" s="77"/>
      <c r="BG122" s="77"/>
      <c r="BH122" s="77"/>
      <c r="BI122" s="77"/>
      <c r="BJ122" s="77"/>
      <c r="BK122" s="77"/>
      <c r="BL122" s="77"/>
      <c r="BM122" s="77"/>
      <c r="BN122" s="77"/>
      <c r="BO122" s="77"/>
      <c r="BP122" s="77"/>
      <c r="BQ122" s="77"/>
      <c r="BR122" s="77"/>
      <c r="BS122" s="77"/>
      <c r="BT122" s="77"/>
      <c r="BU122" s="77"/>
      <c r="BV122" s="77"/>
      <c r="BW122" s="77"/>
      <c r="BX122" s="77"/>
      <c r="BY122" s="77"/>
      <c r="BZ122" s="56"/>
      <c r="CA122" s="56"/>
      <c r="CB122" s="56"/>
      <c r="CC122" s="56"/>
      <c r="CD122" s="56"/>
      <c r="CE122" s="56"/>
      <c r="CF122" s="56"/>
      <c r="CG122" s="56"/>
      <c r="CH122" s="56"/>
      <c r="CI122" s="56"/>
      <c r="CJ122" s="56"/>
      <c r="CK122" s="56"/>
      <c r="CL122" s="56"/>
    </row>
    <row r="123" spans="1:156" s="14" customFormat="1" ht="28.5">
      <c r="A123" s="65"/>
      <c r="B123" s="78" t="s">
        <v>107</v>
      </c>
      <c r="C123" s="60" t="s">
        <v>94</v>
      </c>
      <c r="D123" s="64"/>
      <c r="E123" s="64"/>
      <c r="F123" s="64"/>
      <c r="G123" s="5"/>
      <c r="H123" s="56"/>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c r="BL123" s="77"/>
      <c r="BM123" s="77"/>
      <c r="BN123" s="77"/>
      <c r="BO123" s="77"/>
      <c r="BP123" s="77"/>
      <c r="BQ123" s="77"/>
      <c r="BR123" s="77"/>
      <c r="BS123" s="77"/>
      <c r="BT123" s="77"/>
      <c r="BU123" s="77"/>
      <c r="BV123" s="77"/>
      <c r="BW123" s="77"/>
      <c r="BX123" s="77"/>
      <c r="BY123" s="77"/>
      <c r="BZ123" s="56"/>
      <c r="CA123" s="56"/>
      <c r="CB123" s="56"/>
      <c r="CC123" s="56"/>
      <c r="CD123" s="56"/>
      <c r="CE123" s="56"/>
      <c r="CF123" s="56"/>
      <c r="CG123" s="56"/>
      <c r="CH123" s="56"/>
      <c r="CI123" s="56"/>
      <c r="CJ123" s="56"/>
      <c r="CK123" s="56"/>
      <c r="CL123" s="56"/>
    </row>
    <row r="124" spans="1:156" s="14" customFormat="1">
      <c r="A124" s="65"/>
      <c r="B124" s="70"/>
      <c r="C124" s="79" t="s">
        <v>95</v>
      </c>
      <c r="D124" s="64"/>
      <c r="E124" s="64"/>
      <c r="F124" s="64"/>
      <c r="G124" s="5"/>
      <c r="H124" s="56"/>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c r="BF124" s="77"/>
      <c r="BG124" s="77"/>
      <c r="BH124" s="77"/>
      <c r="BI124" s="77"/>
      <c r="BJ124" s="77"/>
      <c r="BK124" s="77"/>
      <c r="BL124" s="77"/>
      <c r="BM124" s="77"/>
      <c r="BN124" s="77"/>
      <c r="BO124" s="77"/>
      <c r="BP124" s="77"/>
      <c r="BQ124" s="77"/>
      <c r="BR124" s="77"/>
      <c r="BS124" s="77"/>
      <c r="BT124" s="77"/>
      <c r="BU124" s="77"/>
      <c r="BV124" s="77"/>
      <c r="BW124" s="77"/>
      <c r="BX124" s="77"/>
      <c r="BY124" s="77"/>
      <c r="BZ124" s="56"/>
      <c r="CA124" s="56"/>
      <c r="CB124" s="56"/>
      <c r="CC124" s="56"/>
      <c r="CD124" s="56"/>
      <c r="CE124" s="56"/>
      <c r="CF124" s="56"/>
      <c r="CG124" s="56"/>
      <c r="CH124" s="56"/>
      <c r="CI124" s="56"/>
      <c r="CJ124" s="56"/>
      <c r="CK124" s="56"/>
      <c r="CL124" s="56"/>
    </row>
    <row r="125" spans="1:156" s="14" customFormat="1" ht="15">
      <c r="A125" s="65"/>
      <c r="B125" s="80" t="s">
        <v>108</v>
      </c>
      <c r="C125" s="81"/>
      <c r="D125" s="82" t="s">
        <v>109</v>
      </c>
      <c r="E125" s="82" t="s">
        <v>110</v>
      </c>
      <c r="F125" s="82" t="s">
        <v>111</v>
      </c>
      <c r="G125" s="83" t="s">
        <v>112</v>
      </c>
      <c r="H125" s="56"/>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c r="BF125" s="77"/>
      <c r="BG125" s="77"/>
      <c r="BH125" s="77"/>
      <c r="BI125" s="77"/>
      <c r="BJ125" s="77"/>
      <c r="BK125" s="77"/>
      <c r="BL125" s="77"/>
      <c r="BM125" s="77"/>
      <c r="BN125" s="77"/>
      <c r="BO125" s="77"/>
      <c r="BP125" s="77"/>
      <c r="BQ125" s="77"/>
      <c r="BR125" s="77"/>
      <c r="BS125" s="77"/>
      <c r="BT125" s="77"/>
      <c r="BU125" s="77"/>
      <c r="BV125" s="77"/>
      <c r="BW125" s="77"/>
      <c r="BX125" s="77"/>
      <c r="BY125" s="77"/>
      <c r="BZ125" s="56"/>
      <c r="CA125" s="56"/>
      <c r="CB125" s="56"/>
      <c r="CC125" s="56"/>
      <c r="CD125" s="56"/>
      <c r="CE125" s="56"/>
      <c r="CF125" s="56"/>
      <c r="CG125" s="56"/>
      <c r="CH125" s="56"/>
      <c r="CI125" s="56"/>
      <c r="CJ125" s="56"/>
      <c r="CK125" s="56"/>
      <c r="CL125" s="56"/>
    </row>
    <row r="126" spans="1:156" s="14" customFormat="1" ht="42.75">
      <c r="A126" s="65"/>
      <c r="B126" s="5"/>
      <c r="C126" s="84" t="s">
        <v>113</v>
      </c>
      <c r="D126" s="64"/>
      <c r="E126" s="64"/>
      <c r="F126" s="64"/>
      <c r="G126" s="64"/>
      <c r="H126" s="56"/>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56"/>
      <c r="CA126" s="56"/>
      <c r="CB126" s="56"/>
      <c r="CC126" s="56"/>
      <c r="CD126" s="56"/>
      <c r="CE126" s="56"/>
      <c r="CF126" s="56"/>
      <c r="CG126" s="56"/>
      <c r="CH126" s="56"/>
      <c r="CI126" s="56"/>
      <c r="CJ126" s="56"/>
      <c r="CK126" s="56"/>
      <c r="CL126" s="56"/>
    </row>
    <row r="127" spans="1:156" s="14" customFormat="1">
      <c r="A127" s="65"/>
      <c r="B127" s="4"/>
      <c r="C127" s="85"/>
      <c r="D127" s="64"/>
      <c r="E127" s="64"/>
      <c r="F127" s="64"/>
      <c r="G127" s="64"/>
      <c r="H127" s="56"/>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7"/>
      <c r="BE127" s="77"/>
      <c r="BF127" s="77"/>
      <c r="BG127" s="77"/>
      <c r="BH127" s="77"/>
      <c r="BI127" s="77"/>
      <c r="BJ127" s="77"/>
      <c r="BK127" s="77"/>
      <c r="BL127" s="77"/>
      <c r="BM127" s="77"/>
      <c r="BN127" s="77"/>
      <c r="BO127" s="77"/>
      <c r="BP127" s="77"/>
      <c r="BQ127" s="77"/>
      <c r="BR127" s="77"/>
      <c r="BS127" s="77"/>
      <c r="BT127" s="77"/>
      <c r="BU127" s="77"/>
      <c r="BV127" s="77"/>
      <c r="BW127" s="77"/>
      <c r="BX127" s="77"/>
      <c r="BY127" s="77"/>
      <c r="BZ127" s="56"/>
      <c r="CA127" s="56"/>
      <c r="CB127" s="56"/>
      <c r="CC127" s="56"/>
      <c r="CD127" s="56"/>
      <c r="CE127" s="56"/>
      <c r="CF127" s="56"/>
      <c r="CG127" s="56"/>
      <c r="CH127" s="56"/>
      <c r="CI127" s="56"/>
      <c r="CJ127" s="56"/>
      <c r="CK127" s="56"/>
      <c r="CL127" s="56"/>
    </row>
    <row r="128" spans="1:156" s="14" customFormat="1">
      <c r="A128" s="65"/>
      <c r="B128" s="70"/>
      <c r="C128" s="2"/>
      <c r="D128" s="2"/>
      <c r="E128" s="5"/>
      <c r="F128" s="5"/>
      <c r="G128" s="5"/>
      <c r="H128" s="56"/>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c r="BI128" s="77"/>
      <c r="BJ128" s="77"/>
      <c r="BK128" s="77"/>
      <c r="BL128" s="77"/>
      <c r="BM128" s="77"/>
      <c r="BN128" s="77"/>
      <c r="BO128" s="77"/>
      <c r="BP128" s="77"/>
      <c r="BQ128" s="77"/>
      <c r="BR128" s="77"/>
      <c r="BS128" s="77"/>
      <c r="BT128" s="77"/>
      <c r="BU128" s="77"/>
      <c r="BV128" s="77"/>
      <c r="BW128" s="77"/>
      <c r="BX128" s="77"/>
      <c r="BY128" s="77"/>
    </row>
    <row r="129" spans="1:77" s="16" customFormat="1" ht="15">
      <c r="A129" s="62"/>
      <c r="B129" s="75" t="s">
        <v>114</v>
      </c>
      <c r="C129" s="2"/>
      <c r="D129" s="2"/>
      <c r="E129" s="5"/>
      <c r="F129" s="5"/>
      <c r="G129" s="5"/>
      <c r="H129" s="5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row>
    <row r="130" spans="1:77" s="14" customFormat="1">
      <c r="A130" s="65"/>
      <c r="B130" s="70"/>
      <c r="C130" s="2"/>
      <c r="D130" s="2"/>
      <c r="E130" s="5"/>
      <c r="F130" s="5"/>
      <c r="G130" s="5"/>
      <c r="H130" s="56"/>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c r="BO130" s="77"/>
      <c r="BP130" s="77"/>
      <c r="BQ130" s="77"/>
      <c r="BR130" s="77"/>
      <c r="BS130" s="77"/>
      <c r="BT130" s="77"/>
      <c r="BU130" s="77"/>
      <c r="BV130" s="77"/>
      <c r="BW130" s="77"/>
      <c r="BX130" s="77"/>
      <c r="BY130" s="77"/>
    </row>
    <row r="131" spans="1:77" s="14" customFormat="1">
      <c r="A131" s="65"/>
      <c r="B131" s="107" t="s">
        <v>224</v>
      </c>
      <c r="C131" s="2"/>
      <c r="D131" s="2"/>
      <c r="E131" s="5"/>
      <c r="F131" s="5"/>
      <c r="G131" s="5"/>
      <c r="H131" s="56"/>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c r="BA131" s="77"/>
      <c r="BB131" s="77"/>
      <c r="BC131" s="77"/>
      <c r="BD131" s="77"/>
      <c r="BE131" s="77"/>
      <c r="BF131" s="77"/>
      <c r="BG131" s="77"/>
      <c r="BH131" s="77"/>
      <c r="BI131" s="77"/>
      <c r="BJ131" s="77"/>
      <c r="BK131" s="77"/>
      <c r="BL131" s="77"/>
      <c r="BM131" s="77"/>
      <c r="BN131" s="77"/>
      <c r="BO131" s="77"/>
      <c r="BP131" s="77"/>
      <c r="BQ131" s="77"/>
      <c r="BR131" s="77"/>
      <c r="BS131" s="77"/>
      <c r="BT131" s="77"/>
      <c r="BU131" s="77"/>
      <c r="BV131" s="77"/>
      <c r="BW131" s="77"/>
      <c r="BX131" s="77"/>
      <c r="BY131" s="77"/>
    </row>
    <row r="132" spans="1:77" ht="42.75">
      <c r="B132" s="138" t="s">
        <v>238</v>
      </c>
      <c r="C132" s="98" t="s">
        <v>128</v>
      </c>
      <c r="D132" s="150" t="s">
        <v>191</v>
      </c>
      <c r="E132" s="99" t="s">
        <v>2136</v>
      </c>
    </row>
    <row r="133" spans="1:77">
      <c r="B133" s="16"/>
      <c r="C133" s="100">
        <v>1</v>
      </c>
      <c r="D133" s="101"/>
      <c r="E133" s="40"/>
    </row>
    <row r="134" spans="1:77">
      <c r="C134" s="102">
        <v>2</v>
      </c>
      <c r="D134" s="101"/>
      <c r="E134" s="40"/>
    </row>
    <row r="135" spans="1:77">
      <c r="C135" s="102">
        <v>3</v>
      </c>
      <c r="D135" s="101"/>
      <c r="E135" s="40"/>
    </row>
    <row r="136" spans="1:77">
      <c r="C136" s="102">
        <v>4</v>
      </c>
      <c r="D136" s="101"/>
      <c r="E136" s="40"/>
    </row>
    <row r="137" spans="1:77">
      <c r="C137" s="102">
        <v>5</v>
      </c>
      <c r="D137" s="101"/>
      <c r="E137" s="40"/>
    </row>
    <row r="138" spans="1:77">
      <c r="C138" s="102">
        <v>6</v>
      </c>
      <c r="D138" s="101"/>
      <c r="E138" s="40"/>
    </row>
    <row r="139" spans="1:77">
      <c r="C139" s="102">
        <v>7</v>
      </c>
      <c r="D139" s="101"/>
      <c r="E139" s="40"/>
    </row>
    <row r="140" spans="1:77">
      <c r="C140" s="102">
        <v>8</v>
      </c>
      <c r="D140" s="101"/>
      <c r="E140" s="40"/>
    </row>
    <row r="141" spans="1:77">
      <c r="C141" s="102">
        <v>9</v>
      </c>
      <c r="D141" s="101"/>
      <c r="E141" s="40"/>
      <c r="F141" s="122"/>
    </row>
    <row r="142" spans="1:77">
      <c r="C142" s="103">
        <v>10</v>
      </c>
      <c r="D142" s="101"/>
      <c r="E142" s="40"/>
    </row>
    <row r="143" spans="1:77">
      <c r="C143" s="752" t="s">
        <v>142</v>
      </c>
      <c r="D143" s="753"/>
      <c r="E143" s="152">
        <f>SUM(E133:E142)</f>
        <v>0</v>
      </c>
    </row>
    <row r="144" spans="1:77">
      <c r="A144" s="50"/>
    </row>
    <row r="145" spans="1:78" s="16" customFormat="1" ht="18.75" thickBot="1">
      <c r="A145" s="18"/>
      <c r="C145" s="108"/>
      <c r="D145" s="108"/>
      <c r="E145" s="108"/>
      <c r="F145" s="109"/>
      <c r="G145" s="109"/>
      <c r="H145" s="110"/>
      <c r="I145" s="2"/>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6"/>
      <c r="BC145" s="66"/>
      <c r="BD145" s="66"/>
      <c r="BE145" s="66"/>
      <c r="BF145" s="66"/>
      <c r="BG145" s="66"/>
      <c r="BH145" s="66"/>
      <c r="BI145" s="66"/>
      <c r="BJ145" s="66"/>
      <c r="BK145" s="66"/>
      <c r="BL145" s="66"/>
      <c r="BM145" s="66"/>
      <c r="BN145" s="66"/>
      <c r="BO145" s="66"/>
      <c r="BP145" s="66"/>
      <c r="BQ145" s="66"/>
      <c r="BR145" s="66"/>
      <c r="BS145" s="66"/>
      <c r="BT145" s="66"/>
      <c r="BU145" s="66"/>
      <c r="BV145" s="66"/>
      <c r="BW145" s="66"/>
      <c r="BX145" s="66"/>
      <c r="BY145" s="66"/>
      <c r="BZ145" s="66"/>
    </row>
    <row r="146" spans="1:78" s="16" customFormat="1" ht="15">
      <c r="A146" s="18"/>
      <c r="B146" s="6" t="s">
        <v>115</v>
      </c>
      <c r="C146" s="111"/>
      <c r="D146" s="112" t="s">
        <v>116</v>
      </c>
      <c r="E146" s="113" t="s">
        <v>117</v>
      </c>
      <c r="F146" s="114" t="s">
        <v>118</v>
      </c>
      <c r="G146" s="115" t="s">
        <v>119</v>
      </c>
      <c r="I146" s="751"/>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6"/>
      <c r="BF146" s="66"/>
      <c r="BG146" s="66"/>
      <c r="BH146" s="66"/>
      <c r="BI146" s="66"/>
      <c r="BJ146" s="66"/>
      <c r="BK146" s="66"/>
      <c r="BL146" s="66"/>
      <c r="BM146" s="66"/>
      <c r="BN146" s="66"/>
      <c r="BO146" s="66"/>
      <c r="BP146" s="66"/>
      <c r="BQ146" s="66"/>
      <c r="BR146" s="66"/>
      <c r="BS146" s="66"/>
      <c r="BT146" s="66"/>
      <c r="BU146" s="66"/>
      <c r="BV146" s="66"/>
      <c r="BW146" s="66"/>
      <c r="BX146" s="66"/>
      <c r="BY146" s="66"/>
      <c r="BZ146" s="66"/>
    </row>
    <row r="147" spans="1:78" s="16" customFormat="1" ht="72" thickBot="1">
      <c r="A147" s="18"/>
      <c r="C147" s="129" t="s">
        <v>122</v>
      </c>
      <c r="D147" s="116">
        <f>IF(E143=0,0,E143*tCO2e_KWhחשמל)</f>
        <v>0</v>
      </c>
      <c r="E147" s="165">
        <f>IF(E143&gt;0,$C$51,0)</f>
        <v>0</v>
      </c>
      <c r="F147" s="166">
        <f>IF(E147=0,0,-1*(1-D147/E147))</f>
        <v>0</v>
      </c>
      <c r="G147" s="117"/>
      <c r="H147" s="139" t="s">
        <v>120</v>
      </c>
      <c r="I147" s="751"/>
      <c r="J147" s="66"/>
      <c r="K147" s="66"/>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c r="BI147" s="66"/>
      <c r="BJ147" s="66"/>
      <c r="BK147" s="66"/>
      <c r="BL147" s="66"/>
      <c r="BM147" s="66"/>
      <c r="BN147" s="66"/>
      <c r="BO147" s="66"/>
      <c r="BP147" s="66"/>
      <c r="BQ147" s="66"/>
      <c r="BR147" s="66"/>
      <c r="BS147" s="66"/>
      <c r="BT147" s="66"/>
      <c r="BU147" s="66"/>
      <c r="BV147" s="66"/>
      <c r="BW147" s="66"/>
      <c r="BX147" s="66"/>
      <c r="BY147" s="66"/>
      <c r="BZ147" s="66"/>
    </row>
    <row r="148" spans="1:78" s="16" customFormat="1" ht="15.75" thickBot="1">
      <c r="A148" s="18"/>
      <c r="B148" s="70"/>
      <c r="C148" s="3"/>
      <c r="D148" s="87"/>
      <c r="E148" s="5"/>
      <c r="F148" s="88"/>
      <c r="G148" s="2"/>
      <c r="H148" s="2"/>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c r="BI148" s="66"/>
      <c r="BJ148" s="66"/>
      <c r="BK148" s="66"/>
      <c r="BL148" s="66"/>
      <c r="BM148" s="66"/>
      <c r="BN148" s="66"/>
      <c r="BO148" s="66"/>
      <c r="BP148" s="66"/>
      <c r="BQ148" s="66"/>
      <c r="BR148" s="66"/>
      <c r="BS148" s="66"/>
      <c r="BT148" s="66"/>
      <c r="BU148" s="66"/>
      <c r="BV148" s="66"/>
      <c r="BW148" s="66"/>
      <c r="BX148" s="66"/>
      <c r="BY148" s="66"/>
    </row>
    <row r="149" spans="1:78" s="16" customFormat="1" ht="15">
      <c r="A149" s="18"/>
      <c r="B149" s="7" t="s">
        <v>127</v>
      </c>
      <c r="C149" s="118"/>
      <c r="D149" s="119" t="s">
        <v>116</v>
      </c>
      <c r="E149" s="120" t="s">
        <v>117</v>
      </c>
      <c r="F149" s="119" t="s">
        <v>118</v>
      </c>
      <c r="G149" s="121" t="s">
        <v>119</v>
      </c>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66"/>
      <c r="BG149" s="66"/>
      <c r="BH149" s="66"/>
      <c r="BI149" s="66"/>
      <c r="BJ149" s="66"/>
      <c r="BK149" s="66"/>
      <c r="BL149" s="66"/>
      <c r="BM149" s="66"/>
      <c r="BN149" s="66"/>
      <c r="BO149" s="66"/>
      <c r="BP149" s="66"/>
      <c r="BQ149" s="66"/>
      <c r="BR149" s="66"/>
      <c r="BS149" s="66"/>
      <c r="BT149" s="66"/>
      <c r="BU149" s="66"/>
      <c r="BV149" s="66"/>
      <c r="BW149" s="66"/>
      <c r="BX149" s="66"/>
    </row>
    <row r="150" spans="1:78" s="16" customFormat="1" ht="72" thickBot="1">
      <c r="A150" s="18"/>
      <c r="B150" s="70"/>
      <c r="C150" s="86" t="s">
        <v>184</v>
      </c>
      <c r="D150" s="116">
        <f>IF(E143=0,0,E143)</f>
        <v>0</v>
      </c>
      <c r="E150" s="116">
        <f>IF(E143&gt;0,$E$51,0)</f>
        <v>0</v>
      </c>
      <c r="F150" s="166">
        <f>IF(E150=0,0,-1*(1-D150/E150))</f>
        <v>0</v>
      </c>
      <c r="G150" s="117"/>
      <c r="H150" s="167" t="s">
        <v>120</v>
      </c>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c r="AZ150" s="66"/>
      <c r="BA150" s="66"/>
      <c r="BB150" s="66"/>
      <c r="BC150" s="66"/>
      <c r="BD150" s="66"/>
      <c r="BE150" s="66"/>
      <c r="BF150" s="66"/>
      <c r="BG150" s="66"/>
      <c r="BH150" s="66"/>
      <c r="BI150" s="66"/>
      <c r="BJ150" s="66"/>
      <c r="BK150" s="66"/>
      <c r="BL150" s="66"/>
      <c r="BM150" s="66"/>
      <c r="BN150" s="66"/>
      <c r="BO150" s="66"/>
      <c r="BP150" s="66"/>
      <c r="BQ150" s="66"/>
      <c r="BR150" s="66"/>
      <c r="BS150" s="66"/>
      <c r="BT150" s="66"/>
      <c r="BU150" s="66"/>
      <c r="BV150" s="66"/>
      <c r="BW150" s="66"/>
      <c r="BX150" s="66"/>
    </row>
    <row r="151" spans="1:78" s="18" customFormat="1"/>
    <row r="152" spans="1:78" s="16" customFormat="1" ht="15">
      <c r="A152" s="18"/>
      <c r="B152" s="70"/>
      <c r="C152" s="3"/>
      <c r="D152" s="87"/>
      <c r="E152" s="5"/>
      <c r="F152" s="2"/>
      <c r="G152" s="2"/>
      <c r="H152" s="2"/>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66"/>
      <c r="BN152" s="66"/>
      <c r="BO152" s="66"/>
      <c r="BP152" s="66"/>
      <c r="BQ152" s="66"/>
      <c r="BR152" s="66"/>
      <c r="BS152" s="66"/>
      <c r="BT152" s="66"/>
      <c r="BU152" s="66"/>
      <c r="BV152" s="66"/>
      <c r="BW152" s="66"/>
      <c r="BX152" s="66"/>
      <c r="BY152" s="66"/>
    </row>
    <row r="153" spans="1:78" s="93" customFormat="1" ht="27.75">
      <c r="A153" s="128">
        <v>7.8</v>
      </c>
      <c r="B153" s="140" t="s">
        <v>125</v>
      </c>
      <c r="C153" s="89"/>
      <c r="D153" s="90"/>
      <c r="E153" s="91"/>
      <c r="F153" s="89"/>
      <c r="G153" s="89"/>
      <c r="H153" s="89"/>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92"/>
      <c r="BT153" s="92"/>
      <c r="BU153" s="92"/>
      <c r="BV153" s="92"/>
      <c r="BW153" s="92"/>
      <c r="BX153" s="92"/>
      <c r="BY153" s="92"/>
    </row>
    <row r="154" spans="1:78" s="14" customFormat="1" ht="15">
      <c r="A154" s="65"/>
      <c r="B154" s="94"/>
      <c r="C154" s="56"/>
      <c r="D154" s="95"/>
      <c r="E154" s="2"/>
      <c r="F154" s="56"/>
      <c r="G154" s="56"/>
      <c r="H154" s="56"/>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c r="BI154" s="77"/>
      <c r="BJ154" s="77"/>
      <c r="BK154" s="77"/>
      <c r="BL154" s="77"/>
      <c r="BM154" s="77"/>
      <c r="BN154" s="77"/>
      <c r="BO154" s="77"/>
      <c r="BP154" s="77"/>
      <c r="BQ154" s="77"/>
      <c r="BR154" s="77"/>
      <c r="BS154" s="77"/>
      <c r="BT154" s="77"/>
      <c r="BU154" s="77"/>
      <c r="BV154" s="77"/>
      <c r="BW154" s="77"/>
      <c r="BX154" s="77"/>
      <c r="BY154" s="77"/>
    </row>
    <row r="155" spans="1:78" s="14" customFormat="1" ht="28.5">
      <c r="A155" s="65"/>
      <c r="B155" s="38" t="s">
        <v>148</v>
      </c>
      <c r="C155" s="53"/>
      <c r="D155" s="95"/>
      <c r="E155" s="2"/>
      <c r="F155" s="56"/>
      <c r="G155" s="56"/>
      <c r="H155" s="56"/>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7"/>
      <c r="BN155" s="77"/>
      <c r="BO155" s="77"/>
      <c r="BP155" s="77"/>
      <c r="BQ155" s="77"/>
      <c r="BR155" s="77"/>
      <c r="BS155" s="77"/>
      <c r="BT155" s="77"/>
      <c r="BU155" s="77"/>
      <c r="BV155" s="77"/>
      <c r="BW155" s="77"/>
      <c r="BX155" s="77"/>
      <c r="BY155" s="77"/>
    </row>
    <row r="156" spans="1:78" s="14" customFormat="1" ht="15">
      <c r="A156" s="65"/>
      <c r="B156" s="38"/>
      <c r="C156" s="95"/>
      <c r="D156" s="95"/>
      <c r="E156" s="2"/>
      <c r="F156" s="56"/>
      <c r="G156" s="56"/>
      <c r="H156" s="56"/>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c r="BI156" s="77"/>
      <c r="BJ156" s="77"/>
      <c r="BK156" s="77"/>
      <c r="BL156" s="77"/>
      <c r="BM156" s="77"/>
      <c r="BN156" s="77"/>
      <c r="BO156" s="77"/>
      <c r="BP156" s="77"/>
      <c r="BQ156" s="77"/>
      <c r="BR156" s="77"/>
      <c r="BS156" s="77"/>
      <c r="BT156" s="77"/>
      <c r="BU156" s="77"/>
      <c r="BV156" s="77"/>
      <c r="BW156" s="77"/>
      <c r="BX156" s="77"/>
      <c r="BY156" s="77"/>
    </row>
    <row r="157" spans="1:78" s="16" customFormat="1" ht="15">
      <c r="A157" s="62"/>
      <c r="B157" s="75" t="s">
        <v>106</v>
      </c>
      <c r="C157" s="61"/>
      <c r="D157" s="76" t="s">
        <v>36</v>
      </c>
      <c r="E157" s="76" t="s">
        <v>37</v>
      </c>
      <c r="F157" s="5" t="s">
        <v>88</v>
      </c>
      <c r="G157" s="5"/>
      <c r="H157" s="5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66"/>
      <c r="BG157" s="66"/>
      <c r="BH157" s="66"/>
      <c r="BI157" s="66"/>
      <c r="BJ157" s="66"/>
      <c r="BK157" s="66"/>
      <c r="BL157" s="66"/>
      <c r="BM157" s="66"/>
      <c r="BN157" s="66"/>
      <c r="BO157" s="66"/>
      <c r="BP157" s="66"/>
      <c r="BQ157" s="66"/>
      <c r="BR157" s="66"/>
      <c r="BS157" s="66"/>
      <c r="BT157" s="66"/>
      <c r="BU157" s="66"/>
      <c r="BV157" s="66"/>
      <c r="BW157" s="66"/>
      <c r="BX157" s="66"/>
      <c r="BY157" s="66"/>
    </row>
    <row r="158" spans="1:78" s="16" customFormat="1" ht="28.5">
      <c r="A158" s="62"/>
      <c r="B158" s="78" t="s">
        <v>107</v>
      </c>
      <c r="C158" s="60" t="s">
        <v>94</v>
      </c>
      <c r="D158" s="64"/>
      <c r="E158" s="64"/>
      <c r="F158" s="64"/>
      <c r="G158" s="5"/>
      <c r="H158" s="5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row>
    <row r="159" spans="1:78" s="16" customFormat="1">
      <c r="A159" s="62"/>
      <c r="B159" s="70"/>
      <c r="C159" s="79" t="s">
        <v>95</v>
      </c>
      <c r="D159" s="64"/>
      <c r="E159" s="64"/>
      <c r="F159" s="64"/>
      <c r="G159" s="5"/>
      <c r="H159" s="5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66"/>
      <c r="BI159" s="66"/>
      <c r="BJ159" s="66"/>
      <c r="BK159" s="66"/>
      <c r="BL159" s="66"/>
      <c r="BM159" s="66"/>
      <c r="BN159" s="66"/>
      <c r="BO159" s="66"/>
      <c r="BP159" s="66"/>
      <c r="BQ159" s="66"/>
      <c r="BR159" s="66"/>
      <c r="BS159" s="66"/>
      <c r="BT159" s="66"/>
      <c r="BU159" s="66"/>
      <c r="BV159" s="66"/>
      <c r="BW159" s="66"/>
      <c r="BX159" s="66"/>
      <c r="BY159" s="66"/>
    </row>
    <row r="160" spans="1:78" s="16" customFormat="1" ht="15">
      <c r="A160" s="62"/>
      <c r="B160" s="80" t="s">
        <v>108</v>
      </c>
      <c r="C160" s="81"/>
      <c r="D160" s="82" t="s">
        <v>109</v>
      </c>
      <c r="E160" s="82" t="s">
        <v>110</v>
      </c>
      <c r="F160" s="82" t="s">
        <v>111</v>
      </c>
      <c r="G160" s="82" t="s">
        <v>112</v>
      </c>
      <c r="H160" s="5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c r="BI160" s="66"/>
      <c r="BJ160" s="66"/>
      <c r="BK160" s="66"/>
      <c r="BL160" s="66"/>
      <c r="BM160" s="66"/>
      <c r="BN160" s="66"/>
      <c r="BO160" s="66"/>
      <c r="BP160" s="66"/>
      <c r="BQ160" s="66"/>
      <c r="BR160" s="66"/>
      <c r="BS160" s="66"/>
      <c r="BT160" s="66"/>
      <c r="BU160" s="66"/>
      <c r="BV160" s="66"/>
      <c r="BW160" s="66"/>
      <c r="BX160" s="66"/>
      <c r="BY160" s="66"/>
    </row>
    <row r="161" spans="1:77" s="16" customFormat="1" ht="42.75">
      <c r="A161" s="62"/>
      <c r="B161" s="5"/>
      <c r="C161" s="84" t="s">
        <v>113</v>
      </c>
      <c r="D161" s="64"/>
      <c r="E161" s="64"/>
      <c r="F161" s="64"/>
      <c r="G161" s="64"/>
      <c r="H161" s="5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66"/>
      <c r="BG161" s="66"/>
      <c r="BH161" s="66"/>
      <c r="BI161" s="66"/>
      <c r="BJ161" s="66"/>
      <c r="BK161" s="66"/>
      <c r="BL161" s="66"/>
      <c r="BM161" s="66"/>
      <c r="BN161" s="66"/>
      <c r="BO161" s="66"/>
      <c r="BP161" s="66"/>
      <c r="BQ161" s="66"/>
      <c r="BR161" s="66"/>
      <c r="BS161" s="66"/>
      <c r="BT161" s="66"/>
      <c r="BU161" s="66"/>
      <c r="BV161" s="66"/>
      <c r="BW161" s="66"/>
      <c r="BX161" s="66"/>
      <c r="BY161" s="66"/>
    </row>
    <row r="162" spans="1:77" s="16" customFormat="1">
      <c r="A162" s="62"/>
      <c r="B162" s="4"/>
      <c r="C162" s="85"/>
      <c r="D162" s="64"/>
      <c r="E162" s="64"/>
      <c r="F162" s="64"/>
      <c r="G162" s="64"/>
      <c r="H162" s="5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66"/>
      <c r="BN162" s="66"/>
      <c r="BO162" s="66"/>
      <c r="BP162" s="66"/>
      <c r="BQ162" s="66"/>
      <c r="BR162" s="66"/>
      <c r="BS162" s="66"/>
      <c r="BT162" s="66"/>
      <c r="BU162" s="66"/>
      <c r="BV162" s="66"/>
      <c r="BW162" s="66"/>
      <c r="BX162" s="66"/>
      <c r="BY162" s="66"/>
    </row>
    <row r="163" spans="1:77" s="16" customFormat="1" ht="15">
      <c r="A163" s="62"/>
      <c r="B163" s="75" t="s">
        <v>114</v>
      </c>
      <c r="C163" s="2"/>
      <c r="D163" s="2"/>
      <c r="E163" s="5"/>
      <c r="F163" s="5"/>
      <c r="G163" s="5"/>
      <c r="H163" s="5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66"/>
      <c r="BN163" s="66"/>
      <c r="BO163" s="66"/>
      <c r="BP163" s="66"/>
      <c r="BQ163" s="66"/>
      <c r="BR163" s="66"/>
      <c r="BS163" s="66"/>
      <c r="BT163" s="66"/>
      <c r="BU163" s="66"/>
      <c r="BV163" s="66"/>
      <c r="BW163" s="66"/>
      <c r="BX163" s="66"/>
      <c r="BY163" s="66"/>
    </row>
    <row r="164" spans="1:77" s="16" customFormat="1" ht="15">
      <c r="A164" s="62"/>
      <c r="B164" s="7"/>
      <c r="C164" s="2"/>
      <c r="D164" s="2"/>
      <c r="E164" s="5"/>
      <c r="F164" s="5"/>
      <c r="G164" s="5"/>
      <c r="H164" s="2"/>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66"/>
      <c r="BG164" s="66"/>
      <c r="BH164" s="66"/>
      <c r="BI164" s="66"/>
      <c r="BJ164" s="66"/>
      <c r="BK164" s="66"/>
      <c r="BL164" s="66"/>
      <c r="BM164" s="66"/>
      <c r="BN164" s="66"/>
      <c r="BO164" s="66"/>
      <c r="BP164" s="66"/>
      <c r="BQ164" s="66"/>
      <c r="BR164" s="66"/>
      <c r="BS164" s="66"/>
      <c r="BT164" s="66"/>
      <c r="BU164" s="66"/>
      <c r="BV164" s="66"/>
      <c r="BW164" s="66"/>
      <c r="BX164" s="66"/>
      <c r="BY164" s="66"/>
    </row>
    <row r="165" spans="1:77" s="14" customFormat="1">
      <c r="A165" s="65"/>
      <c r="B165" s="107" t="s">
        <v>224</v>
      </c>
      <c r="C165" s="2"/>
      <c r="D165" s="2"/>
      <c r="E165" s="5"/>
      <c r="F165" s="5"/>
      <c r="G165" s="5"/>
      <c r="H165" s="56"/>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77"/>
      <c r="BR165" s="77"/>
      <c r="BS165" s="77"/>
      <c r="BT165" s="77"/>
      <c r="BU165" s="77"/>
      <c r="BV165" s="77"/>
      <c r="BW165" s="77"/>
      <c r="BX165" s="77"/>
      <c r="BY165" s="77"/>
    </row>
    <row r="166" spans="1:77" ht="42.75">
      <c r="B166" s="138" t="s">
        <v>238</v>
      </c>
      <c r="C166" s="98" t="s">
        <v>128</v>
      </c>
      <c r="D166" s="150" t="s">
        <v>191</v>
      </c>
      <c r="E166" s="99" t="s">
        <v>2136</v>
      </c>
    </row>
    <row r="167" spans="1:77">
      <c r="B167" s="47"/>
      <c r="C167" s="100">
        <v>1</v>
      </c>
      <c r="D167" s="101"/>
      <c r="E167" s="40"/>
    </row>
    <row r="168" spans="1:77">
      <c r="C168" s="102">
        <v>2</v>
      </c>
      <c r="D168" s="101"/>
      <c r="E168" s="40"/>
    </row>
    <row r="169" spans="1:77">
      <c r="C169" s="102">
        <v>3</v>
      </c>
      <c r="D169" s="101"/>
      <c r="E169" s="40"/>
    </row>
    <row r="170" spans="1:77">
      <c r="C170" s="102">
        <v>4</v>
      </c>
      <c r="D170" s="101"/>
      <c r="E170" s="40"/>
    </row>
    <row r="171" spans="1:77">
      <c r="C171" s="102">
        <v>5</v>
      </c>
      <c r="D171" s="101"/>
      <c r="E171" s="40"/>
    </row>
    <row r="172" spans="1:77">
      <c r="C172" s="102">
        <v>6</v>
      </c>
      <c r="D172" s="101"/>
      <c r="E172" s="40"/>
    </row>
    <row r="173" spans="1:77">
      <c r="C173" s="102">
        <v>7</v>
      </c>
      <c r="D173" s="101"/>
      <c r="E173" s="40"/>
    </row>
    <row r="174" spans="1:77">
      <c r="C174" s="102">
        <v>8</v>
      </c>
      <c r="D174" s="101"/>
      <c r="E174" s="40"/>
    </row>
    <row r="175" spans="1:77">
      <c r="C175" s="102">
        <v>9</v>
      </c>
      <c r="D175" s="101"/>
      <c r="E175" s="40"/>
      <c r="F175" s="122"/>
    </row>
    <row r="176" spans="1:77">
      <c r="C176" s="103">
        <v>10</v>
      </c>
      <c r="D176" s="101"/>
      <c r="E176" s="40"/>
    </row>
    <row r="177" spans="1:78">
      <c r="C177" s="752" t="s">
        <v>142</v>
      </c>
      <c r="D177" s="753"/>
      <c r="E177" s="152">
        <f>SUM(E167:E176)</f>
        <v>0</v>
      </c>
    </row>
    <row r="178" spans="1:78">
      <c r="A178" s="50"/>
    </row>
    <row r="179" spans="1:78" s="16" customFormat="1" ht="18.75" thickBot="1">
      <c r="A179" s="18"/>
      <c r="C179" s="108"/>
      <c r="D179" s="108"/>
      <c r="E179" s="108"/>
      <c r="F179" s="109"/>
      <c r="G179" s="109"/>
      <c r="H179" s="110"/>
      <c r="I179" s="2"/>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66"/>
      <c r="BL179" s="66"/>
      <c r="BM179" s="66"/>
      <c r="BN179" s="66"/>
      <c r="BO179" s="66"/>
      <c r="BP179" s="66"/>
      <c r="BQ179" s="66"/>
      <c r="BR179" s="66"/>
      <c r="BS179" s="66"/>
      <c r="BT179" s="66"/>
      <c r="BU179" s="66"/>
      <c r="BV179" s="66"/>
      <c r="BW179" s="66"/>
      <c r="BX179" s="66"/>
      <c r="BY179" s="66"/>
      <c r="BZ179" s="66"/>
    </row>
    <row r="180" spans="1:78" s="16" customFormat="1" ht="15">
      <c r="A180" s="18"/>
      <c r="B180" s="6" t="s">
        <v>115</v>
      </c>
      <c r="C180" s="111"/>
      <c r="D180" s="112" t="s">
        <v>116</v>
      </c>
      <c r="E180" s="113" t="s">
        <v>117</v>
      </c>
      <c r="F180" s="114" t="s">
        <v>118</v>
      </c>
      <c r="G180" s="115" t="s">
        <v>119</v>
      </c>
      <c r="I180" s="751"/>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c r="AZ180" s="66"/>
      <c r="BA180" s="66"/>
      <c r="BB180" s="66"/>
      <c r="BC180" s="66"/>
      <c r="BD180" s="66"/>
      <c r="BE180" s="66"/>
      <c r="BF180" s="66"/>
      <c r="BG180" s="66"/>
      <c r="BH180" s="66"/>
      <c r="BI180" s="66"/>
      <c r="BJ180" s="66"/>
      <c r="BK180" s="66"/>
      <c r="BL180" s="66"/>
      <c r="BM180" s="66"/>
      <c r="BN180" s="66"/>
      <c r="BO180" s="66"/>
      <c r="BP180" s="66"/>
      <c r="BQ180" s="66"/>
      <c r="BR180" s="66"/>
      <c r="BS180" s="66"/>
      <c r="BT180" s="66"/>
      <c r="BU180" s="66"/>
      <c r="BV180" s="66"/>
      <c r="BW180" s="66"/>
      <c r="BX180" s="66"/>
      <c r="BY180" s="66"/>
      <c r="BZ180" s="66"/>
    </row>
    <row r="181" spans="1:78" s="16" customFormat="1" ht="72" thickBot="1">
      <c r="A181" s="18"/>
      <c r="C181" s="129" t="s">
        <v>122</v>
      </c>
      <c r="D181" s="116">
        <f>IF(E177=0,0,E177*tCO2e_KWhחשמל)</f>
        <v>0</v>
      </c>
      <c r="E181" s="165">
        <f>IF(E177=0,0,$C$51)</f>
        <v>0</v>
      </c>
      <c r="F181" s="166">
        <f>IF(E181=0,0,-1*(1-D181/E181))</f>
        <v>0</v>
      </c>
      <c r="G181" s="117"/>
      <c r="H181" s="139" t="s">
        <v>120</v>
      </c>
      <c r="I181" s="751"/>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6"/>
      <c r="BA181" s="66"/>
      <c r="BB181" s="66"/>
      <c r="BC181" s="66"/>
      <c r="BD181" s="66"/>
      <c r="BE181" s="66"/>
      <c r="BF181" s="66"/>
      <c r="BG181" s="66"/>
      <c r="BH181" s="66"/>
      <c r="BI181" s="66"/>
      <c r="BJ181" s="66"/>
      <c r="BK181" s="66"/>
      <c r="BL181" s="66"/>
      <c r="BM181" s="66"/>
      <c r="BN181" s="66"/>
      <c r="BO181" s="66"/>
      <c r="BP181" s="66"/>
      <c r="BQ181" s="66"/>
      <c r="BR181" s="66"/>
      <c r="BS181" s="66"/>
      <c r="BT181" s="66"/>
      <c r="BU181" s="66"/>
      <c r="BV181" s="66"/>
      <c r="BW181" s="66"/>
      <c r="BX181" s="66"/>
      <c r="BY181" s="66"/>
      <c r="BZ181" s="66"/>
    </row>
    <row r="182" spans="1:78" s="16" customFormat="1" ht="15.75" thickBot="1">
      <c r="A182" s="18"/>
      <c r="B182" s="70"/>
      <c r="C182" s="3"/>
      <c r="D182" s="87"/>
      <c r="E182" s="5"/>
      <c r="F182" s="88"/>
      <c r="G182" s="2"/>
      <c r="H182" s="2"/>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c r="AZ182" s="66"/>
      <c r="BA182" s="66"/>
      <c r="BB182" s="66"/>
      <c r="BC182" s="66"/>
      <c r="BD182" s="66"/>
      <c r="BE182" s="66"/>
      <c r="BF182" s="66"/>
      <c r="BG182" s="66"/>
      <c r="BH182" s="66"/>
      <c r="BI182" s="66"/>
      <c r="BJ182" s="66"/>
      <c r="BK182" s="66"/>
      <c r="BL182" s="66"/>
      <c r="BM182" s="66"/>
      <c r="BN182" s="66"/>
      <c r="BO182" s="66"/>
      <c r="BP182" s="66"/>
      <c r="BQ182" s="66"/>
      <c r="BR182" s="66"/>
      <c r="BS182" s="66"/>
      <c r="BT182" s="66"/>
      <c r="BU182" s="66"/>
      <c r="BV182" s="66"/>
      <c r="BW182" s="66"/>
      <c r="BX182" s="66"/>
      <c r="BY182" s="66"/>
    </row>
    <row r="183" spans="1:78" s="16" customFormat="1" ht="15">
      <c r="A183" s="18"/>
      <c r="B183" s="7" t="s">
        <v>127</v>
      </c>
      <c r="C183" s="118"/>
      <c r="D183" s="119" t="s">
        <v>116</v>
      </c>
      <c r="E183" s="120" t="s">
        <v>117</v>
      </c>
      <c r="F183" s="119" t="s">
        <v>118</v>
      </c>
      <c r="G183" s="121" t="s">
        <v>119</v>
      </c>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c r="AZ183" s="66"/>
      <c r="BA183" s="66"/>
      <c r="BB183" s="66"/>
      <c r="BC183" s="66"/>
      <c r="BD183" s="66"/>
      <c r="BE183" s="66"/>
      <c r="BF183" s="66"/>
      <c r="BG183" s="66"/>
      <c r="BH183" s="66"/>
      <c r="BI183" s="66"/>
      <c r="BJ183" s="66"/>
      <c r="BK183" s="66"/>
      <c r="BL183" s="66"/>
      <c r="BM183" s="66"/>
      <c r="BN183" s="66"/>
      <c r="BO183" s="66"/>
      <c r="BP183" s="66"/>
      <c r="BQ183" s="66"/>
      <c r="BR183" s="66"/>
      <c r="BS183" s="66"/>
      <c r="BT183" s="66"/>
      <c r="BU183" s="66"/>
      <c r="BV183" s="66"/>
      <c r="BW183" s="66"/>
      <c r="BX183" s="66"/>
    </row>
    <row r="184" spans="1:78" s="16" customFormat="1" ht="72" thickBot="1">
      <c r="A184" s="18"/>
      <c r="B184" s="70"/>
      <c r="C184" s="86" t="s">
        <v>184</v>
      </c>
      <c r="D184" s="116">
        <f>IF(E177=0,0,E177)</f>
        <v>0</v>
      </c>
      <c r="E184" s="116">
        <f>IF(E177=0,0,$E$51)</f>
        <v>0</v>
      </c>
      <c r="F184" s="166">
        <f>IF(E184=0,0,-1*(1-D184/E184))</f>
        <v>0</v>
      </c>
      <c r="G184" s="117"/>
      <c r="H184" s="167" t="s">
        <v>120</v>
      </c>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c r="AZ184" s="66"/>
      <c r="BA184" s="66"/>
      <c r="BB184" s="66"/>
      <c r="BC184" s="66"/>
      <c r="BD184" s="66"/>
      <c r="BE184" s="66"/>
      <c r="BF184" s="66"/>
      <c r="BG184" s="66"/>
      <c r="BH184" s="66"/>
      <c r="BI184" s="66"/>
      <c r="BJ184" s="66"/>
      <c r="BK184" s="66"/>
      <c r="BL184" s="66"/>
      <c r="BM184" s="66"/>
      <c r="BN184" s="66"/>
      <c r="BO184" s="66"/>
      <c r="BP184" s="66"/>
      <c r="BQ184" s="66"/>
      <c r="BR184" s="66"/>
      <c r="BS184" s="66"/>
      <c r="BT184" s="66"/>
      <c r="BU184" s="66"/>
      <c r="BV184" s="66"/>
      <c r="BW184" s="66"/>
      <c r="BX184" s="66"/>
    </row>
    <row r="185" spans="1:78" s="14" customFormat="1">
      <c r="A185" s="22"/>
      <c r="C185" s="141"/>
      <c r="D185" s="142"/>
      <c r="E185" s="142"/>
      <c r="F185" s="142"/>
      <c r="G185" s="142"/>
      <c r="H185" s="2"/>
      <c r="I185" s="66"/>
      <c r="J185" s="77"/>
      <c r="K185" s="77"/>
      <c r="L185" s="77"/>
      <c r="M185" s="77"/>
      <c r="N185" s="77"/>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c r="AZ185" s="66"/>
      <c r="BA185" s="66"/>
      <c r="BB185" s="66"/>
      <c r="BC185" s="66"/>
      <c r="BD185" s="66"/>
      <c r="BE185" s="66"/>
      <c r="BF185" s="66"/>
      <c r="BG185" s="66"/>
      <c r="BH185" s="66"/>
      <c r="BI185" s="66"/>
      <c r="BJ185" s="66"/>
      <c r="BK185" s="66"/>
      <c r="BL185" s="66"/>
      <c r="BM185" s="66"/>
      <c r="BN185" s="66"/>
      <c r="BO185" s="66"/>
      <c r="BP185" s="66"/>
      <c r="BQ185" s="66"/>
      <c r="BR185" s="66"/>
      <c r="BS185" s="66"/>
      <c r="BT185" s="66"/>
      <c r="BU185" s="66"/>
      <c r="BV185" s="66"/>
      <c r="BW185" s="66"/>
      <c r="BX185" s="66"/>
      <c r="BY185" s="66"/>
    </row>
    <row r="186" spans="1:78" s="93" customFormat="1" ht="27.75">
      <c r="A186" s="128">
        <v>7.9</v>
      </c>
      <c r="B186" s="140" t="s">
        <v>126</v>
      </c>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row>
    <row r="187" spans="1:78" s="14" customFormat="1">
      <c r="A187" s="65"/>
      <c r="B187" s="96"/>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c r="AS187" s="77"/>
      <c r="AT187" s="77"/>
      <c r="AU187" s="77"/>
      <c r="AV187" s="77"/>
      <c r="AW187" s="77"/>
      <c r="AX187" s="77"/>
      <c r="AY187" s="77"/>
      <c r="AZ187" s="77"/>
      <c r="BA187" s="77"/>
      <c r="BB187" s="77"/>
      <c r="BC187" s="77"/>
      <c r="BD187" s="77"/>
      <c r="BE187" s="77"/>
      <c r="BF187" s="77"/>
      <c r="BG187" s="77"/>
      <c r="BH187" s="77"/>
      <c r="BI187" s="77"/>
      <c r="BJ187" s="77"/>
      <c r="BK187" s="77"/>
      <c r="BL187" s="77"/>
      <c r="BM187" s="77"/>
      <c r="BN187" s="77"/>
      <c r="BO187" s="77"/>
      <c r="BP187" s="77"/>
      <c r="BQ187" s="77"/>
      <c r="BR187" s="77"/>
      <c r="BS187" s="77"/>
      <c r="BT187" s="77"/>
      <c r="BU187" s="77"/>
      <c r="BV187" s="77"/>
      <c r="BW187" s="77"/>
      <c r="BX187" s="77"/>
      <c r="BY187" s="77"/>
    </row>
    <row r="188" spans="1:78" s="14" customFormat="1" ht="28.5">
      <c r="A188" s="65"/>
      <c r="B188" s="38" t="s">
        <v>149</v>
      </c>
      <c r="C188" s="53"/>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77"/>
      <c r="AY188" s="77"/>
      <c r="AZ188" s="77"/>
      <c r="BA188" s="77"/>
      <c r="BB188" s="77"/>
      <c r="BC188" s="77"/>
      <c r="BD188" s="77"/>
      <c r="BE188" s="77"/>
      <c r="BF188" s="77"/>
      <c r="BG188" s="77"/>
      <c r="BH188" s="77"/>
      <c r="BI188" s="77"/>
      <c r="BJ188" s="77"/>
      <c r="BK188" s="77"/>
      <c r="BL188" s="77"/>
      <c r="BM188" s="77"/>
      <c r="BN188" s="77"/>
      <c r="BO188" s="77"/>
      <c r="BP188" s="77"/>
      <c r="BQ188" s="77"/>
      <c r="BR188" s="77"/>
      <c r="BS188" s="77"/>
      <c r="BT188" s="77"/>
      <c r="BU188" s="77"/>
      <c r="BV188" s="77"/>
      <c r="BW188" s="77"/>
      <c r="BX188" s="77"/>
      <c r="BY188" s="77"/>
    </row>
    <row r="189" spans="1:78" s="14" customFormat="1">
      <c r="A189" s="65"/>
      <c r="B189" s="96"/>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77"/>
      <c r="BR189" s="77"/>
      <c r="BS189" s="77"/>
      <c r="BT189" s="77"/>
      <c r="BU189" s="77"/>
      <c r="BV189" s="77"/>
      <c r="BW189" s="77"/>
      <c r="BX189" s="77"/>
      <c r="BY189" s="77"/>
    </row>
    <row r="190" spans="1:78" s="14" customFormat="1" ht="15">
      <c r="A190" s="65"/>
      <c r="B190" s="75" t="s">
        <v>106</v>
      </c>
      <c r="C190" s="61"/>
      <c r="D190" s="76" t="s">
        <v>36</v>
      </c>
      <c r="E190" s="76" t="s">
        <v>37</v>
      </c>
      <c r="F190" s="5" t="s">
        <v>88</v>
      </c>
      <c r="G190" s="5"/>
      <c r="H190" s="56"/>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c r="AZ190" s="77"/>
      <c r="BA190" s="77"/>
      <c r="BB190" s="77"/>
      <c r="BC190" s="77"/>
      <c r="BD190" s="77"/>
      <c r="BE190" s="77"/>
      <c r="BF190" s="77"/>
      <c r="BG190" s="77"/>
      <c r="BH190" s="77"/>
      <c r="BI190" s="77"/>
      <c r="BJ190" s="77"/>
      <c r="BK190" s="77"/>
      <c r="BL190" s="77"/>
      <c r="BM190" s="77"/>
      <c r="BN190" s="77"/>
      <c r="BO190" s="77"/>
      <c r="BP190" s="77"/>
      <c r="BQ190" s="77"/>
      <c r="BR190" s="77"/>
      <c r="BS190" s="77"/>
      <c r="BT190" s="77"/>
      <c r="BU190" s="77"/>
      <c r="BV190" s="77"/>
      <c r="BW190" s="77"/>
      <c r="BX190" s="77"/>
      <c r="BY190" s="77"/>
    </row>
    <row r="191" spans="1:78" s="14" customFormat="1" ht="28.5">
      <c r="A191" s="65"/>
      <c r="B191" s="78" t="s">
        <v>107</v>
      </c>
      <c r="C191" s="60" t="s">
        <v>94</v>
      </c>
      <c r="D191" s="64"/>
      <c r="E191" s="64"/>
      <c r="F191" s="64"/>
      <c r="G191" s="5"/>
      <c r="H191" s="56"/>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c r="AZ191" s="77"/>
      <c r="BA191" s="77"/>
      <c r="BB191" s="77"/>
      <c r="BC191" s="77"/>
      <c r="BD191" s="77"/>
      <c r="BE191" s="77"/>
      <c r="BF191" s="77"/>
      <c r="BG191" s="77"/>
      <c r="BH191" s="77"/>
      <c r="BI191" s="77"/>
      <c r="BJ191" s="77"/>
      <c r="BK191" s="77"/>
      <c r="BL191" s="77"/>
      <c r="BM191" s="77"/>
      <c r="BN191" s="77"/>
      <c r="BO191" s="77"/>
      <c r="BP191" s="77"/>
      <c r="BQ191" s="77"/>
      <c r="BR191" s="77"/>
      <c r="BS191" s="77"/>
      <c r="BT191" s="77"/>
      <c r="BU191" s="77"/>
      <c r="BV191" s="77"/>
      <c r="BW191" s="77"/>
      <c r="BX191" s="77"/>
      <c r="BY191" s="77"/>
    </row>
    <row r="192" spans="1:78" s="14" customFormat="1">
      <c r="A192" s="65"/>
      <c r="B192" s="70"/>
      <c r="C192" s="79" t="s">
        <v>95</v>
      </c>
      <c r="D192" s="64"/>
      <c r="E192" s="64"/>
      <c r="F192" s="64"/>
      <c r="G192" s="5"/>
      <c r="H192" s="56"/>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c r="BA192" s="77"/>
      <c r="BB192" s="77"/>
      <c r="BC192" s="77"/>
      <c r="BD192" s="77"/>
      <c r="BE192" s="77"/>
      <c r="BF192" s="77"/>
      <c r="BG192" s="77"/>
      <c r="BH192" s="77"/>
      <c r="BI192" s="77"/>
      <c r="BJ192" s="77"/>
      <c r="BK192" s="77"/>
      <c r="BL192" s="77"/>
      <c r="BM192" s="77"/>
      <c r="BN192" s="77"/>
      <c r="BO192" s="77"/>
      <c r="BP192" s="77"/>
      <c r="BQ192" s="77"/>
      <c r="BR192" s="77"/>
      <c r="BS192" s="77"/>
      <c r="BT192" s="77"/>
      <c r="BU192" s="77"/>
      <c r="BV192" s="77"/>
      <c r="BW192" s="77"/>
      <c r="BX192" s="77"/>
      <c r="BY192" s="77"/>
    </row>
    <row r="193" spans="1:77" s="14" customFormat="1" ht="15">
      <c r="A193" s="65"/>
      <c r="B193" s="80" t="s">
        <v>108</v>
      </c>
      <c r="C193" s="81"/>
      <c r="D193" s="82" t="s">
        <v>109</v>
      </c>
      <c r="E193" s="82" t="s">
        <v>110</v>
      </c>
      <c r="F193" s="82" t="s">
        <v>111</v>
      </c>
      <c r="G193" s="83" t="s">
        <v>112</v>
      </c>
      <c r="H193" s="56"/>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c r="BI193" s="77"/>
      <c r="BJ193" s="77"/>
      <c r="BK193" s="77"/>
      <c r="BL193" s="77"/>
      <c r="BM193" s="77"/>
      <c r="BN193" s="77"/>
      <c r="BO193" s="77"/>
      <c r="BP193" s="77"/>
      <c r="BQ193" s="77"/>
      <c r="BR193" s="77"/>
      <c r="BS193" s="77"/>
      <c r="BT193" s="77"/>
      <c r="BU193" s="77"/>
      <c r="BV193" s="77"/>
      <c r="BW193" s="77"/>
      <c r="BX193" s="77"/>
      <c r="BY193" s="77"/>
    </row>
    <row r="194" spans="1:77" s="14" customFormat="1" ht="42.75">
      <c r="A194" s="65"/>
      <c r="B194" s="5"/>
      <c r="C194" s="84" t="s">
        <v>113</v>
      </c>
      <c r="D194" s="64"/>
      <c r="E194" s="64"/>
      <c r="F194" s="64"/>
      <c r="G194" s="64"/>
      <c r="H194" s="56"/>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c r="BX194" s="77"/>
      <c r="BY194" s="77"/>
    </row>
    <row r="195" spans="1:77" s="14" customFormat="1">
      <c r="A195" s="65"/>
      <c r="B195" s="4"/>
      <c r="C195" s="85"/>
      <c r="D195" s="64"/>
      <c r="E195" s="64"/>
      <c r="F195" s="64"/>
      <c r="G195" s="64"/>
      <c r="H195" s="56"/>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c r="BI195" s="77"/>
      <c r="BJ195" s="77"/>
      <c r="BK195" s="77"/>
      <c r="BL195" s="77"/>
      <c r="BM195" s="77"/>
      <c r="BN195" s="77"/>
      <c r="BO195" s="77"/>
      <c r="BP195" s="77"/>
      <c r="BQ195" s="77"/>
      <c r="BR195" s="77"/>
      <c r="BS195" s="77"/>
      <c r="BT195" s="77"/>
      <c r="BU195" s="77"/>
      <c r="BV195" s="77"/>
      <c r="BW195" s="77"/>
      <c r="BX195" s="77"/>
      <c r="BY195" s="77"/>
    </row>
    <row r="196" spans="1:77" s="14" customFormat="1">
      <c r="A196" s="65"/>
      <c r="B196" s="70"/>
      <c r="C196" s="2"/>
      <c r="D196" s="2"/>
      <c r="E196" s="5"/>
      <c r="F196" s="5"/>
      <c r="G196" s="5"/>
      <c r="H196" s="56"/>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c r="BA196" s="77"/>
      <c r="BB196" s="77"/>
      <c r="BC196" s="77"/>
      <c r="BD196" s="77"/>
      <c r="BE196" s="77"/>
      <c r="BF196" s="77"/>
      <c r="BG196" s="77"/>
      <c r="BH196" s="77"/>
      <c r="BI196" s="77"/>
      <c r="BJ196" s="77"/>
      <c r="BK196" s="77"/>
      <c r="BL196" s="77"/>
      <c r="BM196" s="77"/>
      <c r="BN196" s="77"/>
      <c r="BO196" s="77"/>
      <c r="BP196" s="77"/>
      <c r="BQ196" s="77"/>
      <c r="BR196" s="77"/>
      <c r="BS196" s="77"/>
      <c r="BT196" s="77"/>
      <c r="BU196" s="77"/>
      <c r="BV196" s="77"/>
      <c r="BW196" s="77"/>
      <c r="BX196" s="77"/>
      <c r="BY196" s="77"/>
    </row>
    <row r="197" spans="1:77" s="14" customFormat="1" ht="15">
      <c r="A197" s="65"/>
      <c r="B197" s="75" t="s">
        <v>114</v>
      </c>
      <c r="C197" s="2"/>
      <c r="D197" s="2"/>
      <c r="E197" s="5"/>
      <c r="F197" s="5"/>
      <c r="G197" s="5"/>
      <c r="H197" s="56"/>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c r="BA197" s="77"/>
      <c r="BB197" s="77"/>
      <c r="BC197" s="77"/>
      <c r="BD197" s="77"/>
      <c r="BE197" s="77"/>
      <c r="BF197" s="77"/>
      <c r="BG197" s="77"/>
      <c r="BH197" s="77"/>
      <c r="BI197" s="77"/>
      <c r="BJ197" s="77"/>
      <c r="BK197" s="77"/>
      <c r="BL197" s="77"/>
      <c r="BM197" s="77"/>
      <c r="BN197" s="77"/>
      <c r="BO197" s="77"/>
      <c r="BP197" s="77"/>
      <c r="BQ197" s="77"/>
      <c r="BR197" s="77"/>
      <c r="BS197" s="77"/>
      <c r="BT197" s="77"/>
      <c r="BU197" s="77"/>
      <c r="BV197" s="77"/>
      <c r="BW197" s="77"/>
      <c r="BX197" s="77"/>
      <c r="BY197" s="77"/>
    </row>
    <row r="198" spans="1:77" s="14" customFormat="1">
      <c r="A198" s="65"/>
      <c r="B198" s="4"/>
      <c r="C198" s="4"/>
      <c r="D198" s="5"/>
      <c r="E198" s="5"/>
      <c r="F198" s="5"/>
      <c r="G198" s="5"/>
      <c r="H198" s="2"/>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c r="BA198" s="77"/>
      <c r="BB198" s="77"/>
      <c r="BC198" s="77"/>
      <c r="BD198" s="77"/>
      <c r="BE198" s="77"/>
      <c r="BF198" s="77"/>
      <c r="BG198" s="77"/>
      <c r="BH198" s="77"/>
      <c r="BI198" s="77"/>
      <c r="BJ198" s="77"/>
      <c r="BK198" s="77"/>
      <c r="BL198" s="77"/>
      <c r="BM198" s="77"/>
      <c r="BN198" s="77"/>
      <c r="BO198" s="77"/>
      <c r="BP198" s="77"/>
      <c r="BQ198" s="77"/>
      <c r="BR198" s="77"/>
      <c r="BS198" s="77"/>
      <c r="BT198" s="77"/>
      <c r="BU198" s="77"/>
      <c r="BV198" s="77"/>
      <c r="BW198" s="77"/>
      <c r="BX198" s="77"/>
      <c r="BY198" s="77"/>
    </row>
    <row r="199" spans="1:77" s="14" customFormat="1">
      <c r="A199" s="65"/>
      <c r="B199" s="107" t="s">
        <v>224</v>
      </c>
      <c r="C199" s="2"/>
      <c r="D199" s="2"/>
      <c r="E199" s="5"/>
      <c r="F199" s="5"/>
      <c r="G199" s="5"/>
      <c r="H199" s="56"/>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c r="BI199" s="77"/>
      <c r="BJ199" s="77"/>
      <c r="BK199" s="77"/>
      <c r="BL199" s="77"/>
      <c r="BM199" s="77"/>
      <c r="BN199" s="77"/>
      <c r="BO199" s="77"/>
      <c r="BP199" s="77"/>
      <c r="BQ199" s="77"/>
      <c r="BR199" s="77"/>
      <c r="BS199" s="77"/>
      <c r="BT199" s="77"/>
      <c r="BU199" s="77"/>
      <c r="BV199" s="77"/>
      <c r="BW199" s="77"/>
      <c r="BX199" s="77"/>
      <c r="BY199" s="77"/>
    </row>
    <row r="200" spans="1:77" ht="42.75">
      <c r="B200" s="138" t="s">
        <v>238</v>
      </c>
      <c r="C200" s="98" t="s">
        <v>128</v>
      </c>
      <c r="D200" s="150" t="s">
        <v>191</v>
      </c>
      <c r="E200" s="99" t="s">
        <v>2136</v>
      </c>
    </row>
    <row r="201" spans="1:77">
      <c r="B201" s="16"/>
      <c r="C201" s="100">
        <v>1</v>
      </c>
      <c r="D201" s="101"/>
      <c r="E201" s="40"/>
    </row>
    <row r="202" spans="1:77">
      <c r="C202" s="102">
        <v>2</v>
      </c>
      <c r="D202" s="101"/>
      <c r="E202" s="40"/>
    </row>
    <row r="203" spans="1:77">
      <c r="C203" s="102">
        <v>3</v>
      </c>
      <c r="D203" s="101"/>
      <c r="E203" s="40"/>
    </row>
    <row r="204" spans="1:77">
      <c r="C204" s="102">
        <v>4</v>
      </c>
      <c r="D204" s="101"/>
      <c r="E204" s="40"/>
    </row>
    <row r="205" spans="1:77">
      <c r="C205" s="102">
        <v>5</v>
      </c>
      <c r="D205" s="101"/>
      <c r="E205" s="40"/>
    </row>
    <row r="206" spans="1:77">
      <c r="C206" s="102">
        <v>6</v>
      </c>
      <c r="D206" s="101"/>
      <c r="E206" s="40"/>
    </row>
    <row r="207" spans="1:77">
      <c r="C207" s="102">
        <v>7</v>
      </c>
      <c r="D207" s="101"/>
      <c r="E207" s="40"/>
    </row>
    <row r="208" spans="1:77">
      <c r="C208" s="102">
        <v>8</v>
      </c>
      <c r="D208" s="101"/>
      <c r="E208" s="40"/>
    </row>
    <row r="209" spans="1:78">
      <c r="C209" s="102">
        <v>9</v>
      </c>
      <c r="D209" s="101"/>
      <c r="E209" s="40"/>
      <c r="F209" s="122"/>
    </row>
    <row r="210" spans="1:78">
      <c r="C210" s="103">
        <v>10</v>
      </c>
      <c r="D210" s="101"/>
      <c r="E210" s="40"/>
    </row>
    <row r="211" spans="1:78">
      <c r="C211" s="752" t="s">
        <v>142</v>
      </c>
      <c r="D211" s="753"/>
      <c r="E211" s="152">
        <f>SUM(E201:E210)</f>
        <v>0</v>
      </c>
    </row>
    <row r="212" spans="1:78">
      <c r="A212" s="50"/>
    </row>
    <row r="213" spans="1:78" s="16" customFormat="1" ht="18.75" thickBot="1">
      <c r="A213" s="18"/>
      <c r="C213" s="108"/>
      <c r="D213" s="108"/>
      <c r="E213" s="108"/>
      <c r="F213" s="109"/>
      <c r="G213" s="109"/>
      <c r="H213" s="110"/>
      <c r="I213" s="2"/>
      <c r="J213" s="66"/>
      <c r="K213" s="66"/>
      <c r="L213" s="66"/>
      <c r="M213" s="66"/>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66"/>
      <c r="BC213" s="66"/>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row>
    <row r="214" spans="1:78" s="16" customFormat="1" ht="15">
      <c r="A214" s="18"/>
      <c r="B214" s="6" t="s">
        <v>115</v>
      </c>
      <c r="C214" s="111"/>
      <c r="D214" s="112" t="s">
        <v>116</v>
      </c>
      <c r="E214" s="113" t="s">
        <v>117</v>
      </c>
      <c r="F214" s="114" t="s">
        <v>118</v>
      </c>
      <c r="G214" s="115" t="s">
        <v>119</v>
      </c>
      <c r="I214" s="751"/>
      <c r="J214" s="66"/>
      <c r="K214" s="66"/>
      <c r="L214" s="66"/>
      <c r="M214" s="66"/>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66"/>
      <c r="BC214" s="66"/>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row>
    <row r="215" spans="1:78" s="16" customFormat="1" ht="72" thickBot="1">
      <c r="A215" s="18"/>
      <c r="C215" s="129" t="s">
        <v>122</v>
      </c>
      <c r="D215" s="116">
        <f>IF(E211=0,0,E211*tCO2e_KWhחשמל)</f>
        <v>0</v>
      </c>
      <c r="E215" s="165">
        <f>IF(E211=0,0,$C$51)</f>
        <v>0</v>
      </c>
      <c r="F215" s="166">
        <f>IF(E215=0,0,-1*(1-D215/E215))</f>
        <v>0</v>
      </c>
      <c r="G215" s="117"/>
      <c r="H215" s="139" t="s">
        <v>120</v>
      </c>
      <c r="I215" s="751"/>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66"/>
      <c r="BC215" s="66"/>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row>
    <row r="216" spans="1:78" s="16" customFormat="1" ht="15.75" thickBot="1">
      <c r="A216" s="18"/>
      <c r="B216" s="70"/>
      <c r="C216" s="3"/>
      <c r="D216" s="87"/>
      <c r="E216" s="5"/>
      <c r="F216" s="88"/>
      <c r="G216" s="2"/>
      <c r="H216" s="2"/>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row>
    <row r="217" spans="1:78" s="16" customFormat="1" ht="15">
      <c r="A217" s="18"/>
      <c r="B217" s="7" t="s">
        <v>127</v>
      </c>
      <c r="C217" s="118"/>
      <c r="D217" s="119" t="s">
        <v>116</v>
      </c>
      <c r="E217" s="120" t="s">
        <v>117</v>
      </c>
      <c r="F217" s="119" t="s">
        <v>118</v>
      </c>
      <c r="G217" s="121" t="s">
        <v>119</v>
      </c>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c r="BF217" s="66"/>
      <c r="BG217" s="66"/>
      <c r="BH217" s="66"/>
      <c r="BI217" s="66"/>
      <c r="BJ217" s="66"/>
      <c r="BK217" s="66"/>
      <c r="BL217" s="66"/>
      <c r="BM217" s="66"/>
      <c r="BN217" s="66"/>
      <c r="BO217" s="66"/>
      <c r="BP217" s="66"/>
      <c r="BQ217" s="66"/>
      <c r="BR217" s="66"/>
      <c r="BS217" s="66"/>
      <c r="BT217" s="66"/>
      <c r="BU217" s="66"/>
      <c r="BV217" s="66"/>
      <c r="BW217" s="66"/>
      <c r="BX217" s="66"/>
    </row>
    <row r="218" spans="1:78" s="16" customFormat="1" ht="72" thickBot="1">
      <c r="A218" s="18"/>
      <c r="B218" s="70"/>
      <c r="C218" s="86" t="s">
        <v>184</v>
      </c>
      <c r="D218" s="116">
        <f>IF(E211=0,0,E211)</f>
        <v>0</v>
      </c>
      <c r="E218" s="116">
        <f>IF(E211=0,0,$E$51)</f>
        <v>0</v>
      </c>
      <c r="F218" s="166">
        <f>IF(E218=0,0,-1*(1-D218/E218))</f>
        <v>0</v>
      </c>
      <c r="G218" s="117"/>
      <c r="H218" s="167" t="s">
        <v>120</v>
      </c>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66"/>
      <c r="BC218" s="66"/>
      <c r="BD218" s="66"/>
      <c r="BE218" s="66"/>
      <c r="BF218" s="66"/>
      <c r="BG218" s="66"/>
      <c r="BH218" s="66"/>
      <c r="BI218" s="66"/>
      <c r="BJ218" s="66"/>
      <c r="BK218" s="66"/>
      <c r="BL218" s="66"/>
      <c r="BM218" s="66"/>
      <c r="BN218" s="66"/>
      <c r="BO218" s="66"/>
      <c r="BP218" s="66"/>
      <c r="BQ218" s="66"/>
      <c r="BR218" s="66"/>
      <c r="BS218" s="66"/>
      <c r="BT218" s="66"/>
      <c r="BU218" s="66"/>
      <c r="BV218" s="66"/>
      <c r="BW218" s="66"/>
      <c r="BX218" s="66"/>
    </row>
  </sheetData>
  <sheetProtection algorithmName="SHA-512" hashValue="x9pxn7TIZQYc4v6JcXO4xCxKrszOkQtgkfo8JH0JI7PbcvhcWnGVcthMNSlgqcc5EWVUk6U35WbqNnmlFiRXOA==" saltValue="VBNwwnr0nznZn56pgDHLaA==" spinCount="100000" sheet="1" objects="1" scenarios="1" selectLockedCells="1"/>
  <customSheetViews>
    <customSheetView guid="{2DAA1D84-496C-43B3-9B3D-F6443FDB70D2}" scale="90" hiddenRows="1">
      <selection activeCell="E149" sqref="E149"/>
      <pageMargins left="0.7" right="0.7" top="0.75" bottom="0.75" header="0.3" footer="0.3"/>
      <pageSetup paperSize="9" orientation="portrait" verticalDpi="0" r:id="rId1"/>
    </customSheetView>
    <customSheetView guid="{4795D392-B56F-435A-BCD0-DB99C7E0A0B0}" scale="90" hiddenRows="1" topLeftCell="A136">
      <selection activeCell="E149" sqref="E149"/>
      <pageMargins left="0.7" right="0.7" top="0.75" bottom="0.75" header="0.3" footer="0.3"/>
      <pageSetup paperSize="9" orientation="portrait" verticalDpi="0" r:id="rId2"/>
    </customSheetView>
    <customSheetView guid="{5B70AD1C-C6FE-473F-9E8F-C80A6A15EADB}" scale="85" hiddenRows="1" hiddenColumns="1" state="hidden" topLeftCell="A15">
      <selection activeCell="C15" sqref="C15"/>
      <pageMargins left="0.7" right="0.7" top="0.75" bottom="0.75" header="0.3" footer="0.3"/>
      <pageSetup paperSize="9" orientation="portrait" verticalDpi="0" r:id="rId3"/>
    </customSheetView>
    <customSheetView guid="{ECD81B88-1474-43CC-96A3-8963B05913FB}" scale="85" hiddenRows="1" hiddenColumns="1" state="hidden" topLeftCell="A15">
      <selection activeCell="C15" sqref="C15"/>
      <pageMargins left="0.7" right="0.7" top="0.75" bottom="0.75" header="0.3" footer="0.3"/>
      <pageSetup paperSize="9" orientation="portrait" verticalDpi="0" r:id="rId4"/>
    </customSheetView>
  </customSheetViews>
  <mergeCells count="24">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 ref="E86:E89"/>
    <mergeCell ref="D86:D89"/>
    <mergeCell ref="I180:I181"/>
    <mergeCell ref="C211:D211"/>
    <mergeCell ref="I214:I215"/>
    <mergeCell ref="I146:I147"/>
    <mergeCell ref="C143:D143"/>
    <mergeCell ref="C177:D177"/>
  </mergeCells>
  <conditionalFormatting sqref="GE97:XFD97">
    <cfRule type="expression" dxfId="13" priority="41">
      <formula>OR(#REF!="",#REF!="לא")</formula>
    </cfRule>
  </conditionalFormatting>
  <conditionalFormatting sqref="GE97:XFD97">
    <cfRule type="expression" dxfId="12" priority="40">
      <formula>OR(#REF!="",#REF!="לא")</formula>
    </cfRule>
  </conditionalFormatting>
  <conditionalFormatting sqref="GE97:XFD97">
    <cfRule type="expression" dxfId="11" priority="39">
      <formula>OR(#REF!="",#REF!="לא")</formula>
    </cfRule>
  </conditionalFormatting>
  <conditionalFormatting sqref="GE49:XFD49 GE22:XFD22">
    <cfRule type="expression" dxfId="10" priority="11">
      <formula>OR(#REF!="",#REF!="לא")</formula>
    </cfRule>
  </conditionalFormatting>
  <conditionalFormatting sqref="A98:XFD219">
    <cfRule type="expression" dxfId="9" priority="9">
      <formula>OR($C$96="",$C$96="לא")</formula>
    </cfRule>
  </conditionalFormatting>
  <conditionalFormatting sqref="A157:XFD219">
    <cfRule type="expression" dxfId="8" priority="8">
      <formula>OR($C$155="לא",$C$155=0)</formula>
    </cfRule>
  </conditionalFormatting>
  <conditionalFormatting sqref="A190:XFD219">
    <cfRule type="expression" dxfId="7" priority="7">
      <formula>OR($C$188="",$C$188=0)</formula>
    </cfRule>
  </conditionalFormatting>
  <conditionalFormatting sqref="GE65:XFD65">
    <cfRule type="expression" dxfId="6" priority="5">
      <formula>OR(#REF!="",#REF!="לא")</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59999389629810485"/>
    <pageSetUpPr autoPageBreaks="0"/>
  </sheetPr>
  <dimension ref="A1:KL396"/>
  <sheetViews>
    <sheetView rightToLeft="1" zoomScale="80" zoomScaleNormal="80" workbookViewId="0">
      <selection activeCell="D17" sqref="D17"/>
    </sheetView>
  </sheetViews>
  <sheetFormatPr defaultColWidth="9" defaultRowHeight="16.5" outlineLevelRow="1"/>
  <cols>
    <col min="1" max="1" width="6.875" style="619" customWidth="1"/>
    <col min="2" max="2" width="32.125" style="246" customWidth="1"/>
    <col min="3" max="3" width="30.25" style="271" customWidth="1"/>
    <col min="4" max="4" width="21.25" style="271" customWidth="1"/>
    <col min="5" max="5" width="25.125" style="271" customWidth="1"/>
    <col min="6" max="6" width="24.375" style="271" customWidth="1"/>
    <col min="7" max="8" width="17.375" style="271" customWidth="1"/>
    <col min="9" max="9" width="20.875" style="246" customWidth="1"/>
    <col min="10" max="10" width="13.875" style="246" customWidth="1"/>
    <col min="11" max="11" width="28.375" style="271" customWidth="1"/>
    <col min="12" max="12" width="11" style="271" customWidth="1"/>
    <col min="13" max="13" width="34.5" style="271" customWidth="1"/>
    <col min="14" max="14" width="26.25" style="271" customWidth="1"/>
    <col min="15" max="15" width="29.5" style="271" customWidth="1"/>
    <col min="16" max="16" width="18.125" style="271" customWidth="1"/>
    <col min="17" max="22" width="29.375" style="271" customWidth="1"/>
    <col min="23" max="23" width="10.5" style="271" customWidth="1"/>
    <col min="24" max="24" width="29.875" style="271" customWidth="1"/>
    <col min="25" max="25" width="14.5" style="271" customWidth="1"/>
    <col min="26" max="26" width="28.25" style="271" customWidth="1"/>
    <col min="27" max="27" width="20.375" style="271" customWidth="1"/>
    <col min="28" max="28" width="29.375" style="271" customWidth="1"/>
    <col min="29" max="29" width="20.75" style="271" customWidth="1"/>
    <col min="30" max="30" width="16.5" style="271" customWidth="1"/>
    <col min="31" max="31" width="15.5" style="271" customWidth="1"/>
    <col min="32" max="32" width="18.75" style="271" customWidth="1"/>
    <col min="33" max="33" width="20.875" style="271" customWidth="1"/>
    <col min="34" max="34" width="27.125" style="271" customWidth="1"/>
    <col min="35" max="35" width="27" style="271" customWidth="1"/>
    <col min="36" max="36" width="18.25" style="271" customWidth="1"/>
    <col min="37" max="37" width="23.375" style="271" customWidth="1"/>
    <col min="38" max="38" width="20.25" style="271" customWidth="1"/>
    <col min="39" max="39" width="20.125" style="271" customWidth="1"/>
    <col min="40" max="40" width="16.375" style="271" customWidth="1"/>
    <col min="41" max="41" width="24.875" style="271" customWidth="1"/>
    <col min="42" max="42" width="14.375" style="271" customWidth="1"/>
    <col min="43" max="43" width="28.75" style="271" customWidth="1"/>
    <col min="44" max="44" width="19.125" style="271" customWidth="1"/>
    <col min="45" max="45" width="20.875" style="271" customWidth="1"/>
    <col min="46" max="46" width="22.375" style="271" customWidth="1"/>
    <col min="47" max="47" width="25.875" style="271" customWidth="1"/>
    <col min="48" max="48" width="21.875" style="271" customWidth="1"/>
    <col min="49" max="49" width="25.125" style="271" customWidth="1"/>
    <col min="50" max="50" width="22" style="271" bestFit="1" customWidth="1"/>
    <col min="51" max="51" width="11.75" style="271" customWidth="1"/>
    <col min="52" max="52" width="27.375" style="271" customWidth="1"/>
    <col min="53" max="53" width="22.375" style="271" customWidth="1"/>
    <col min="54" max="54" width="26.25" style="271" customWidth="1"/>
    <col min="55" max="55" width="20.875" style="271" customWidth="1"/>
    <col min="56" max="57" width="26.375" style="271" customWidth="1"/>
    <col min="58" max="58" width="15.375" style="271" customWidth="1"/>
    <col min="59" max="59" width="11.25" style="271" customWidth="1"/>
    <col min="60" max="60" width="13.25" style="271" customWidth="1"/>
    <col min="61" max="61" width="11" style="271" customWidth="1"/>
    <col min="62" max="62" width="22" style="272" bestFit="1" customWidth="1"/>
    <col min="63" max="63" width="13.75" style="271" customWidth="1"/>
    <col min="64" max="64" width="26.375" style="271" customWidth="1"/>
    <col min="65" max="65" width="14.875" style="271" customWidth="1"/>
    <col min="66" max="66" width="13.75" style="271" customWidth="1"/>
    <col min="67" max="67" width="14.375" style="271" customWidth="1"/>
    <col min="68" max="68" width="17.75" style="271" customWidth="1"/>
    <col min="69" max="69" width="20.875" style="271" customWidth="1"/>
    <col min="70" max="70" width="12.125" style="271" customWidth="1"/>
    <col min="71" max="71" width="14.375" style="271" customWidth="1"/>
    <col min="72" max="72" width="20.375" style="271" customWidth="1"/>
    <col min="73" max="73" width="15.125" style="271" customWidth="1"/>
    <col min="74" max="74" width="22" style="271" bestFit="1" customWidth="1"/>
    <col min="75" max="75" width="13.375" style="271" customWidth="1"/>
    <col min="76" max="76" width="20" style="271" customWidth="1"/>
    <col min="77" max="77" width="12.25" style="271" customWidth="1"/>
    <col min="78" max="78" width="15.5" style="271" customWidth="1"/>
    <col min="79" max="79" width="26" style="271" customWidth="1"/>
    <col min="80" max="80" width="14.5" style="271" customWidth="1"/>
    <col min="81" max="81" width="20.875" style="271" customWidth="1"/>
    <col min="82" max="82" width="11.5" style="271" customWidth="1"/>
    <col min="83" max="83" width="20.125" style="271" bestFit="1" customWidth="1"/>
    <col min="84" max="84" width="9" style="271"/>
    <col min="85" max="85" width="11.75" style="271" bestFit="1" customWidth="1"/>
    <col min="86" max="86" width="22" style="271" bestFit="1" customWidth="1"/>
    <col min="87" max="89" width="9" style="271"/>
    <col min="90" max="90" width="13.375" style="271" customWidth="1"/>
    <col min="91" max="91" width="13.125" style="271" customWidth="1"/>
    <col min="92" max="92" width="10.375" style="271" customWidth="1"/>
    <col min="93" max="93" width="20.875" style="271" customWidth="1"/>
    <col min="94" max="94" width="9" style="271" customWidth="1"/>
    <col min="95" max="95" width="20.125" style="271" bestFit="1" customWidth="1"/>
    <col min="96" max="96" width="9" style="271"/>
    <col min="97" max="97" width="11.75" style="271" bestFit="1" customWidth="1"/>
    <col min="98" max="98" width="22" style="271" bestFit="1" customWidth="1"/>
    <col min="99" max="101" width="9" style="271"/>
    <col min="102" max="102" width="13.375" style="271" customWidth="1"/>
    <col min="103" max="103" width="13.125" style="271" customWidth="1"/>
    <col min="104" max="104" width="10.375" style="271" customWidth="1"/>
    <col min="105" max="105" width="20.875" style="271" customWidth="1"/>
    <col min="106" max="106" width="9" style="271" customWidth="1"/>
    <col min="107" max="107" width="20.125" style="271" bestFit="1" customWidth="1"/>
    <col min="108" max="108" width="9" style="271"/>
    <col min="109" max="109" width="11.75" style="271" bestFit="1" customWidth="1"/>
    <col min="110" max="110" width="22" style="271" bestFit="1" customWidth="1"/>
    <col min="111" max="113" width="9" style="271"/>
    <col min="114" max="114" width="13.375" style="271" customWidth="1"/>
    <col min="115" max="115" width="20.125" style="271" customWidth="1"/>
    <col min="116" max="116" width="10.375" style="271" customWidth="1"/>
    <col min="117" max="117" width="20.875" style="271" customWidth="1"/>
    <col min="118" max="118" width="9" style="271" customWidth="1"/>
    <col min="119" max="16384" width="9" style="271"/>
  </cols>
  <sheetData>
    <row r="1" spans="1:298" s="246" customFormat="1" ht="77.45" customHeight="1">
      <c r="A1" s="745" t="s">
        <v>2401</v>
      </c>
      <c r="B1" s="746"/>
      <c r="C1" s="746"/>
      <c r="D1" s="746"/>
      <c r="E1" s="746"/>
      <c r="F1" s="746"/>
      <c r="G1" s="746"/>
      <c r="H1" s="746"/>
      <c r="I1" s="746"/>
      <c r="J1" s="766"/>
    </row>
    <row r="2" spans="1:298" s="246" customFormat="1">
      <c r="A2" s="641"/>
      <c r="B2" s="615"/>
      <c r="C2" s="615"/>
      <c r="D2" s="615"/>
      <c r="E2" s="615"/>
      <c r="F2" s="615"/>
      <c r="G2" s="615"/>
      <c r="H2" s="615"/>
      <c r="I2" s="615"/>
      <c r="J2" s="642"/>
    </row>
    <row r="3" spans="1:298" s="246" customFormat="1" ht="34.5" customHeight="1">
      <c r="A3" s="546"/>
      <c r="B3" s="345" t="s">
        <v>2329</v>
      </c>
      <c r="C3" s="253"/>
      <c r="D3" s="359"/>
      <c r="E3" s="253"/>
      <c r="F3" s="253"/>
      <c r="G3" s="253"/>
      <c r="H3" s="253"/>
      <c r="I3" s="253"/>
      <c r="J3" s="486"/>
      <c r="JS3" s="355"/>
      <c r="JT3" s="355"/>
      <c r="JU3" s="355"/>
      <c r="JV3" s="355"/>
      <c r="JW3" s="355"/>
      <c r="JX3" s="355"/>
      <c r="JY3" s="355"/>
      <c r="JZ3" s="355"/>
      <c r="KA3" s="355"/>
      <c r="KB3" s="355"/>
      <c r="KC3" s="355"/>
      <c r="KD3" s="355"/>
      <c r="KE3" s="355"/>
      <c r="KF3" s="355"/>
      <c r="KG3" s="355"/>
      <c r="KH3" s="355"/>
      <c r="KI3" s="355"/>
      <c r="KJ3" s="355"/>
      <c r="KK3" s="355"/>
      <c r="KL3" s="355"/>
    </row>
    <row r="4" spans="1:298" s="246" customFormat="1" ht="21" customHeight="1">
      <c r="A4" s="546"/>
      <c r="B4" s="359" t="s">
        <v>227</v>
      </c>
      <c r="C4" s="253"/>
      <c r="D4" s="359"/>
      <c r="E4" s="253"/>
      <c r="F4" s="253"/>
      <c r="G4" s="253"/>
      <c r="H4" s="253"/>
      <c r="I4" s="253"/>
      <c r="J4" s="486"/>
      <c r="JS4" s="355"/>
      <c r="JT4" s="355"/>
      <c r="JU4" s="355"/>
      <c r="JV4" s="355"/>
      <c r="JW4" s="355"/>
      <c r="JX4" s="355"/>
      <c r="JY4" s="355"/>
      <c r="JZ4" s="355"/>
      <c r="KA4" s="355"/>
      <c r="KB4" s="355"/>
      <c r="KC4" s="355"/>
      <c r="KD4" s="355"/>
      <c r="KE4" s="355"/>
      <c r="KF4" s="355"/>
      <c r="KG4" s="355"/>
      <c r="KH4" s="355"/>
      <c r="KI4" s="355"/>
      <c r="KJ4" s="355"/>
      <c r="KK4" s="355"/>
      <c r="KL4" s="355"/>
    </row>
    <row r="5" spans="1:298" s="246" customFormat="1" ht="21" customHeight="1">
      <c r="A5" s="643"/>
      <c r="B5" s="253" t="s">
        <v>197</v>
      </c>
      <c r="C5" s="253"/>
      <c r="D5" s="489"/>
      <c r="E5" s="253"/>
      <c r="F5" s="253"/>
      <c r="G5" s="253"/>
      <c r="H5" s="253"/>
      <c r="I5" s="253"/>
      <c r="J5" s="486"/>
      <c r="BL5" s="355"/>
      <c r="BM5" s="355"/>
      <c r="BN5" s="355"/>
      <c r="BO5" s="355"/>
      <c r="BP5" s="355"/>
      <c r="BQ5" s="355"/>
      <c r="BR5" s="355"/>
      <c r="BX5" s="355"/>
      <c r="BY5" s="355"/>
      <c r="BZ5" s="355"/>
      <c r="CA5" s="355"/>
      <c r="CB5" s="355"/>
      <c r="CC5" s="355"/>
      <c r="CD5" s="355"/>
      <c r="CE5" s="355"/>
      <c r="CF5" s="355"/>
      <c r="CG5" s="355"/>
      <c r="CH5" s="355"/>
      <c r="CI5" s="355"/>
      <c r="CJ5" s="355"/>
      <c r="CK5" s="355"/>
      <c r="CL5" s="355"/>
      <c r="CM5" s="355"/>
      <c r="CN5" s="355"/>
      <c r="CO5" s="355"/>
      <c r="CP5" s="355"/>
      <c r="CQ5" s="355"/>
      <c r="CR5" s="355"/>
      <c r="CS5" s="355"/>
      <c r="CT5" s="355"/>
      <c r="CU5" s="355"/>
      <c r="CV5" s="355"/>
      <c r="CW5" s="355"/>
      <c r="CX5" s="355"/>
      <c r="CY5" s="355"/>
      <c r="CZ5" s="355"/>
      <c r="DA5" s="355"/>
      <c r="DB5" s="355"/>
      <c r="DC5" s="355"/>
      <c r="DD5" s="355"/>
      <c r="DE5" s="355"/>
      <c r="DF5" s="355"/>
      <c r="DG5" s="355"/>
      <c r="DH5" s="355"/>
      <c r="DI5" s="355"/>
      <c r="DJ5" s="355"/>
      <c r="DK5" s="355"/>
      <c r="DL5" s="355"/>
      <c r="DM5" s="355"/>
      <c r="DN5" s="355"/>
      <c r="DO5" s="355"/>
      <c r="DP5" s="355"/>
      <c r="DQ5" s="355"/>
      <c r="DR5" s="355"/>
      <c r="DS5" s="355"/>
      <c r="DT5" s="355"/>
      <c r="DU5" s="355"/>
      <c r="DV5" s="355"/>
      <c r="DW5" s="355"/>
      <c r="DX5" s="355"/>
      <c r="DY5" s="355"/>
      <c r="DZ5" s="355"/>
      <c r="EA5" s="355"/>
      <c r="EB5" s="355"/>
      <c r="EC5" s="355"/>
      <c r="ED5" s="355"/>
      <c r="EE5" s="355"/>
      <c r="EF5" s="355"/>
      <c r="EG5" s="355"/>
      <c r="EH5" s="355"/>
      <c r="EI5" s="355"/>
      <c r="EJ5" s="355"/>
      <c r="EK5" s="355"/>
      <c r="EL5" s="355"/>
      <c r="EM5" s="355"/>
      <c r="EN5" s="355"/>
      <c r="EO5" s="355"/>
      <c r="EP5" s="355"/>
      <c r="EQ5" s="355"/>
      <c r="ER5" s="355"/>
      <c r="ES5" s="355"/>
      <c r="ET5" s="355"/>
      <c r="EU5" s="355"/>
      <c r="EV5" s="355"/>
      <c r="EW5" s="355"/>
      <c r="EX5" s="355"/>
      <c r="EY5" s="355"/>
      <c r="EZ5" s="355"/>
      <c r="FA5" s="355"/>
      <c r="FB5" s="355"/>
      <c r="FC5" s="355"/>
      <c r="FD5" s="355"/>
      <c r="FE5" s="355"/>
      <c r="FF5" s="355"/>
      <c r="FG5" s="355"/>
      <c r="FH5" s="355"/>
      <c r="FI5" s="355"/>
      <c r="FJ5" s="355"/>
      <c r="FK5" s="355"/>
      <c r="FL5" s="355"/>
      <c r="FM5" s="355"/>
      <c r="FN5" s="355"/>
      <c r="FO5" s="355"/>
      <c r="FP5" s="355"/>
      <c r="FQ5" s="355"/>
      <c r="FR5" s="355"/>
      <c r="FS5" s="355"/>
      <c r="FT5" s="355"/>
      <c r="FU5" s="355"/>
      <c r="FV5" s="355"/>
      <c r="FW5" s="355"/>
      <c r="FX5" s="355"/>
      <c r="FY5" s="355"/>
      <c r="FZ5" s="355"/>
      <c r="GA5" s="355"/>
      <c r="GB5" s="355"/>
      <c r="GC5" s="355"/>
      <c r="GD5" s="355"/>
      <c r="GE5" s="355"/>
      <c r="GF5" s="355"/>
      <c r="GG5" s="355"/>
      <c r="GH5" s="355"/>
      <c r="GI5" s="355"/>
      <c r="GJ5" s="355"/>
      <c r="GK5" s="355"/>
      <c r="GL5" s="355"/>
      <c r="GM5" s="355"/>
      <c r="GN5" s="355"/>
      <c r="GO5" s="355"/>
      <c r="GP5" s="355"/>
      <c r="GQ5" s="355"/>
      <c r="GR5" s="355"/>
      <c r="GS5" s="355"/>
      <c r="GT5" s="355"/>
      <c r="GU5" s="355"/>
      <c r="GV5" s="355"/>
      <c r="GW5" s="355"/>
      <c r="GX5" s="355"/>
      <c r="GY5" s="355"/>
      <c r="GZ5" s="355"/>
      <c r="HA5" s="355"/>
      <c r="HB5" s="355"/>
      <c r="HC5" s="355"/>
      <c r="HD5" s="355"/>
      <c r="HE5" s="355"/>
      <c r="HF5" s="355"/>
      <c r="HG5" s="355"/>
      <c r="HH5" s="355"/>
      <c r="HI5" s="355"/>
      <c r="HJ5" s="355"/>
      <c r="HK5" s="355"/>
      <c r="HL5" s="355"/>
      <c r="HM5" s="355"/>
      <c r="HN5" s="355"/>
      <c r="HO5" s="355"/>
      <c r="HP5" s="355"/>
      <c r="HQ5" s="355"/>
      <c r="HR5" s="355"/>
      <c r="HS5" s="355"/>
      <c r="HT5" s="355"/>
      <c r="HU5" s="355"/>
      <c r="HV5" s="355"/>
      <c r="HW5" s="355"/>
      <c r="HX5" s="355"/>
      <c r="HY5" s="355"/>
      <c r="HZ5" s="355"/>
      <c r="IA5" s="355"/>
      <c r="IB5" s="355"/>
      <c r="IC5" s="355"/>
      <c r="ID5" s="355"/>
      <c r="IE5" s="355"/>
      <c r="IF5" s="355"/>
      <c r="IG5" s="355"/>
      <c r="IH5" s="355"/>
      <c r="II5" s="355"/>
      <c r="IJ5" s="355"/>
      <c r="IK5" s="355"/>
      <c r="IL5" s="355"/>
      <c r="IM5" s="355"/>
      <c r="IN5" s="355"/>
      <c r="IO5" s="355"/>
      <c r="IP5" s="355"/>
      <c r="IQ5" s="355"/>
      <c r="IR5" s="355"/>
      <c r="IS5" s="355"/>
      <c r="IT5" s="355"/>
      <c r="IU5" s="355"/>
      <c r="IV5" s="355"/>
      <c r="IW5" s="355"/>
      <c r="IX5" s="355"/>
      <c r="IY5" s="355"/>
      <c r="IZ5" s="355"/>
      <c r="JA5" s="355"/>
      <c r="JB5" s="355"/>
      <c r="JC5" s="355"/>
      <c r="JD5" s="355"/>
      <c r="JE5" s="355"/>
      <c r="JF5" s="355"/>
      <c r="JG5" s="355"/>
      <c r="JH5" s="355"/>
      <c r="JI5" s="355"/>
      <c r="JJ5" s="355"/>
      <c r="JK5" s="355"/>
      <c r="JL5" s="355"/>
      <c r="JM5" s="355"/>
      <c r="JN5" s="355"/>
      <c r="JO5" s="355"/>
      <c r="JP5" s="355"/>
      <c r="JQ5" s="355"/>
      <c r="JR5" s="355"/>
    </row>
    <row r="6" spans="1:298" s="253" customFormat="1" ht="21" customHeight="1">
      <c r="A6" s="547"/>
      <c r="B6" s="617" t="s">
        <v>24</v>
      </c>
      <c r="D6" s="616"/>
      <c r="J6" s="48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355"/>
      <c r="BM6" s="355"/>
      <c r="BN6" s="355"/>
      <c r="BO6" s="355"/>
      <c r="BP6" s="355"/>
      <c r="BQ6" s="355"/>
      <c r="BR6" s="355"/>
      <c r="BS6" s="246"/>
      <c r="BT6" s="246"/>
      <c r="BU6" s="246"/>
      <c r="BV6" s="246"/>
      <c r="BW6" s="246"/>
      <c r="BX6" s="355"/>
      <c r="BY6" s="355"/>
      <c r="BZ6" s="355"/>
      <c r="CA6" s="355"/>
      <c r="CB6" s="355"/>
      <c r="CC6" s="355"/>
      <c r="CD6" s="355"/>
      <c r="CE6" s="355"/>
      <c r="CF6" s="355"/>
      <c r="CG6" s="355"/>
      <c r="CH6" s="355"/>
      <c r="CI6" s="355"/>
      <c r="CJ6" s="355"/>
      <c r="CK6" s="355"/>
      <c r="CL6" s="355"/>
      <c r="CM6" s="355"/>
      <c r="CN6" s="355"/>
      <c r="CO6" s="355"/>
      <c r="CP6" s="355"/>
      <c r="CQ6" s="355"/>
      <c r="CR6" s="355"/>
      <c r="CS6" s="355"/>
      <c r="CT6" s="355"/>
      <c r="CU6" s="355"/>
      <c r="CV6" s="355"/>
      <c r="CW6" s="355"/>
      <c r="CX6" s="355"/>
      <c r="CY6" s="355"/>
      <c r="CZ6" s="355"/>
      <c r="DA6" s="355"/>
      <c r="DB6" s="355"/>
      <c r="DC6" s="355"/>
      <c r="DD6" s="355"/>
      <c r="DE6" s="355"/>
      <c r="DF6" s="355"/>
      <c r="DG6" s="355"/>
      <c r="DH6" s="355"/>
      <c r="DI6" s="355"/>
      <c r="DJ6" s="355"/>
      <c r="DK6" s="355"/>
      <c r="DL6" s="355"/>
      <c r="DM6" s="355"/>
      <c r="DN6" s="355"/>
      <c r="DO6" s="355"/>
      <c r="DP6" s="355"/>
      <c r="DQ6" s="355"/>
      <c r="DR6" s="355"/>
      <c r="DS6" s="355"/>
      <c r="DT6" s="355"/>
      <c r="DU6" s="355"/>
      <c r="DV6" s="355"/>
      <c r="DW6" s="355"/>
      <c r="DX6" s="355"/>
      <c r="DY6" s="355"/>
      <c r="DZ6" s="355"/>
      <c r="EA6" s="355"/>
      <c r="EB6" s="355"/>
      <c r="EC6" s="355"/>
      <c r="ED6" s="355"/>
      <c r="EE6" s="355"/>
      <c r="EF6" s="355"/>
      <c r="EG6" s="355"/>
      <c r="EH6" s="355"/>
      <c r="EI6" s="355"/>
      <c r="EJ6" s="355"/>
      <c r="EK6" s="355"/>
      <c r="EL6" s="355"/>
      <c r="EM6" s="355"/>
      <c r="EN6" s="355"/>
      <c r="EO6" s="355"/>
      <c r="EP6" s="355"/>
      <c r="EQ6" s="355"/>
      <c r="ER6" s="355"/>
      <c r="ES6" s="355"/>
      <c r="ET6" s="355"/>
      <c r="EU6" s="355"/>
      <c r="EV6" s="355"/>
      <c r="EW6" s="355"/>
      <c r="EX6" s="355"/>
      <c r="EY6" s="355"/>
      <c r="EZ6" s="355"/>
      <c r="FA6" s="355"/>
      <c r="FB6" s="355"/>
      <c r="FC6" s="355"/>
      <c r="FD6" s="355"/>
      <c r="FE6" s="355"/>
      <c r="FF6" s="355"/>
      <c r="FG6" s="355"/>
      <c r="FH6" s="355"/>
      <c r="FI6" s="355"/>
      <c r="FJ6" s="355"/>
      <c r="FK6" s="355"/>
      <c r="FL6" s="355"/>
      <c r="FM6" s="355"/>
      <c r="FN6" s="355"/>
      <c r="FO6" s="355"/>
      <c r="FP6" s="355"/>
      <c r="FQ6" s="355"/>
      <c r="FR6" s="355"/>
      <c r="FS6" s="355"/>
      <c r="FT6" s="355"/>
      <c r="FU6" s="355"/>
      <c r="FV6" s="355"/>
      <c r="FW6" s="355"/>
      <c r="FX6" s="355"/>
      <c r="FY6" s="355"/>
      <c r="FZ6" s="355"/>
      <c r="GA6" s="355"/>
      <c r="GB6" s="355"/>
      <c r="GC6" s="355"/>
      <c r="GD6" s="355"/>
      <c r="GE6" s="355"/>
      <c r="GF6" s="355"/>
      <c r="GG6" s="355"/>
      <c r="GH6" s="355"/>
      <c r="GI6" s="355"/>
      <c r="GJ6" s="355"/>
      <c r="GK6" s="355"/>
      <c r="GL6" s="355"/>
      <c r="GM6" s="355"/>
      <c r="GN6" s="355"/>
      <c r="GO6" s="355"/>
      <c r="GP6" s="355"/>
      <c r="GQ6" s="355"/>
      <c r="GR6" s="355"/>
      <c r="GS6" s="355"/>
      <c r="GT6" s="355"/>
      <c r="GU6" s="355"/>
      <c r="GV6" s="355"/>
      <c r="GW6" s="355"/>
      <c r="GX6" s="355"/>
      <c r="GY6" s="355"/>
      <c r="GZ6" s="355"/>
      <c r="HA6" s="355"/>
      <c r="HB6" s="355"/>
      <c r="HC6" s="355"/>
      <c r="HD6" s="355"/>
      <c r="HE6" s="355"/>
      <c r="HF6" s="355"/>
      <c r="HG6" s="355"/>
      <c r="HH6" s="355"/>
      <c r="HI6" s="355"/>
      <c r="HJ6" s="355"/>
      <c r="HK6" s="355"/>
      <c r="HL6" s="355"/>
      <c r="HM6" s="355"/>
      <c r="HN6" s="355"/>
      <c r="HO6" s="355"/>
      <c r="HP6" s="355"/>
      <c r="HQ6" s="355"/>
      <c r="HR6" s="355"/>
      <c r="HS6" s="355"/>
      <c r="HT6" s="355"/>
      <c r="HU6" s="355"/>
      <c r="HV6" s="355"/>
      <c r="HW6" s="355"/>
      <c r="HX6" s="355"/>
      <c r="HY6" s="355"/>
      <c r="HZ6" s="355"/>
      <c r="IA6" s="355"/>
      <c r="IB6" s="355"/>
      <c r="IC6" s="355"/>
      <c r="ID6" s="355"/>
      <c r="IE6" s="355"/>
      <c r="IF6" s="355"/>
      <c r="IG6" s="355"/>
      <c r="IH6" s="355"/>
      <c r="II6" s="355"/>
      <c r="IJ6" s="355"/>
      <c r="IK6" s="355"/>
      <c r="IL6" s="355"/>
      <c r="IM6" s="355"/>
      <c r="IN6" s="355"/>
      <c r="IO6" s="355"/>
      <c r="IP6" s="355"/>
      <c r="IQ6" s="355"/>
      <c r="IR6" s="355"/>
      <c r="IS6" s="355"/>
      <c r="IT6" s="355"/>
      <c r="IU6" s="355"/>
      <c r="IV6" s="355"/>
      <c r="IW6" s="355"/>
      <c r="IX6" s="355"/>
      <c r="IY6" s="355"/>
      <c r="IZ6" s="355"/>
      <c r="JA6" s="355"/>
      <c r="JB6" s="355"/>
      <c r="JC6" s="355"/>
      <c r="JD6" s="355"/>
      <c r="JE6" s="355"/>
      <c r="JF6" s="355"/>
      <c r="JG6" s="355"/>
      <c r="JH6" s="355"/>
      <c r="JI6" s="355"/>
      <c r="JJ6" s="355"/>
      <c r="JK6" s="355"/>
      <c r="JL6" s="355"/>
      <c r="JM6" s="355"/>
      <c r="JN6" s="355"/>
      <c r="JO6" s="355"/>
      <c r="JP6" s="355"/>
      <c r="JQ6" s="355"/>
      <c r="JR6" s="355"/>
      <c r="JS6" s="251"/>
      <c r="JT6" s="251"/>
      <c r="JU6" s="251"/>
      <c r="JV6" s="251"/>
      <c r="JW6" s="251"/>
      <c r="JX6" s="251"/>
      <c r="JY6" s="251"/>
      <c r="JZ6" s="251"/>
      <c r="KA6" s="251"/>
      <c r="KB6" s="251"/>
      <c r="KC6" s="251"/>
      <c r="KD6" s="251"/>
      <c r="KE6" s="251"/>
      <c r="KF6" s="251"/>
      <c r="KG6" s="251"/>
      <c r="KH6" s="251"/>
      <c r="KI6" s="251"/>
      <c r="KJ6" s="251"/>
      <c r="KK6" s="251"/>
      <c r="KL6" s="251"/>
    </row>
    <row r="7" spans="1:298" s="253" customFormat="1" ht="18.600000000000001" customHeight="1">
      <c r="A7" s="546"/>
      <c r="B7" s="618" t="s">
        <v>25</v>
      </c>
      <c r="J7" s="48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c r="HV7" s="246"/>
      <c r="HW7" s="246"/>
      <c r="HX7" s="246"/>
      <c r="HY7" s="246"/>
      <c r="HZ7" s="246"/>
      <c r="IA7" s="246"/>
      <c r="IB7" s="246"/>
      <c r="IC7" s="246"/>
      <c r="ID7" s="246"/>
      <c r="IE7" s="246"/>
      <c r="IF7" s="246"/>
      <c r="IG7" s="246"/>
      <c r="IH7" s="246"/>
      <c r="II7" s="246"/>
      <c r="IJ7" s="246"/>
      <c r="IK7" s="246"/>
      <c r="IL7" s="246"/>
      <c r="IM7" s="246"/>
      <c r="IN7" s="246"/>
      <c r="IO7" s="246"/>
      <c r="IP7" s="246"/>
      <c r="IQ7" s="246"/>
      <c r="IR7" s="246"/>
      <c r="IS7" s="246"/>
      <c r="IT7" s="246"/>
      <c r="IU7" s="246"/>
      <c r="IV7" s="246"/>
      <c r="IW7" s="246"/>
      <c r="IX7" s="246"/>
      <c r="IY7" s="246"/>
      <c r="IZ7" s="246"/>
      <c r="JA7" s="246"/>
      <c r="JB7" s="246"/>
      <c r="JC7" s="246"/>
      <c r="JD7" s="246"/>
      <c r="JE7" s="246"/>
      <c r="JF7" s="246"/>
      <c r="JG7" s="246"/>
      <c r="JH7" s="246"/>
      <c r="JI7" s="246"/>
      <c r="JJ7" s="246"/>
      <c r="JK7" s="246"/>
      <c r="JL7" s="246"/>
      <c r="JM7" s="246"/>
      <c r="JN7" s="246"/>
      <c r="JO7" s="246"/>
      <c r="JP7" s="246"/>
      <c r="JQ7" s="246"/>
      <c r="JR7" s="246"/>
      <c r="JS7" s="251"/>
      <c r="JT7" s="251"/>
      <c r="JU7" s="251"/>
      <c r="JV7" s="251"/>
      <c r="JW7" s="251"/>
      <c r="JX7" s="251"/>
      <c r="JY7" s="251"/>
      <c r="JZ7" s="251"/>
      <c r="KA7" s="251"/>
      <c r="KB7" s="251"/>
      <c r="KC7" s="251"/>
      <c r="KD7" s="251"/>
      <c r="KE7" s="251"/>
      <c r="KF7" s="251"/>
      <c r="KG7" s="251"/>
      <c r="KH7" s="251"/>
      <c r="KI7" s="251"/>
      <c r="KJ7" s="251"/>
      <c r="KK7" s="251"/>
      <c r="KL7" s="251"/>
    </row>
    <row r="8" spans="1:298" s="253" customFormat="1" ht="20.25">
      <c r="A8" s="546"/>
      <c r="J8" s="48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c r="IW8" s="246"/>
      <c r="IX8" s="246"/>
      <c r="IY8" s="246"/>
      <c r="IZ8" s="246"/>
      <c r="JA8" s="246"/>
      <c r="JB8" s="246"/>
      <c r="JC8" s="246"/>
      <c r="JD8" s="246"/>
      <c r="JE8" s="246"/>
      <c r="JF8" s="246"/>
      <c r="JG8" s="246"/>
      <c r="JH8" s="246"/>
      <c r="JI8" s="246"/>
      <c r="JJ8" s="246"/>
      <c r="JK8" s="246"/>
      <c r="JL8" s="246"/>
      <c r="JM8" s="246"/>
      <c r="JN8" s="246"/>
      <c r="JO8" s="246"/>
      <c r="JP8" s="246"/>
      <c r="JQ8" s="246"/>
      <c r="JR8" s="246"/>
      <c r="JS8" s="251"/>
      <c r="JT8" s="251"/>
      <c r="JU8" s="251"/>
      <c r="JV8" s="251"/>
      <c r="JW8" s="251"/>
      <c r="JX8" s="251"/>
      <c r="JY8" s="251"/>
      <c r="JZ8" s="251"/>
      <c r="KA8" s="251"/>
      <c r="KB8" s="251"/>
      <c r="KC8" s="251"/>
      <c r="KD8" s="251"/>
      <c r="KE8" s="251"/>
      <c r="KF8" s="251"/>
      <c r="KG8" s="251"/>
      <c r="KH8" s="251"/>
      <c r="KI8" s="251"/>
      <c r="KJ8" s="251"/>
      <c r="KK8" s="251"/>
      <c r="KL8" s="251"/>
    </row>
    <row r="9" spans="1:298" s="253" customFormat="1" ht="25.5">
      <c r="A9" s="644"/>
      <c r="B9" s="614" t="s">
        <v>278</v>
      </c>
      <c r="C9" s="613"/>
      <c r="D9" s="251"/>
      <c r="E9" s="251"/>
      <c r="F9" s="251"/>
      <c r="G9" s="251"/>
      <c r="H9" s="251"/>
      <c r="I9" s="251"/>
      <c r="J9" s="288"/>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c r="HF9" s="251"/>
      <c r="HG9" s="251"/>
      <c r="HH9" s="251"/>
      <c r="HI9" s="251"/>
      <c r="HJ9" s="251"/>
      <c r="HK9" s="251"/>
      <c r="HL9" s="251"/>
      <c r="HM9" s="251"/>
      <c r="HN9" s="251"/>
      <c r="HO9" s="251"/>
      <c r="HP9" s="251"/>
      <c r="HQ9" s="251"/>
      <c r="HR9" s="251"/>
      <c r="HS9" s="251"/>
      <c r="HT9" s="251"/>
      <c r="HU9" s="251"/>
      <c r="HV9" s="251"/>
      <c r="HW9" s="251"/>
      <c r="HX9" s="251"/>
      <c r="HY9" s="251"/>
      <c r="HZ9" s="251"/>
      <c r="IA9" s="251"/>
      <c r="IB9" s="251"/>
      <c r="IC9" s="251"/>
      <c r="ID9" s="251"/>
      <c r="IE9" s="251"/>
      <c r="IF9" s="251"/>
      <c r="IG9" s="251"/>
      <c r="IH9" s="251"/>
      <c r="II9" s="251"/>
      <c r="IJ9" s="251"/>
      <c r="IK9" s="251"/>
      <c r="IL9" s="251"/>
      <c r="IM9" s="251"/>
      <c r="IN9" s="251"/>
      <c r="IO9" s="251"/>
      <c r="IP9" s="251"/>
      <c r="IQ9" s="251"/>
      <c r="IR9" s="251"/>
      <c r="IS9" s="251"/>
      <c r="IT9" s="251"/>
      <c r="IU9" s="251"/>
      <c r="IV9" s="251"/>
      <c r="IW9" s="251"/>
      <c r="IX9" s="251"/>
      <c r="IY9" s="251"/>
      <c r="IZ9" s="251"/>
      <c r="JA9" s="251"/>
      <c r="JB9" s="251"/>
      <c r="JC9" s="251"/>
      <c r="JD9" s="251"/>
      <c r="JE9" s="251"/>
      <c r="JF9" s="251"/>
      <c r="JG9" s="251"/>
      <c r="JH9" s="251"/>
      <c r="JI9" s="251"/>
      <c r="JJ9" s="251"/>
      <c r="JK9" s="251"/>
      <c r="JL9" s="251"/>
      <c r="JM9" s="251"/>
      <c r="JN9" s="251"/>
      <c r="JO9" s="251"/>
      <c r="JP9" s="251"/>
      <c r="JQ9" s="251"/>
      <c r="JR9" s="251"/>
      <c r="JS9" s="251"/>
      <c r="JT9" s="251"/>
      <c r="JU9" s="251"/>
      <c r="JV9" s="251"/>
      <c r="JW9" s="251"/>
      <c r="JX9" s="251"/>
      <c r="JY9" s="251"/>
      <c r="JZ9" s="251"/>
      <c r="KA9" s="251"/>
      <c r="KB9" s="251"/>
      <c r="KC9" s="251"/>
      <c r="KD9" s="251"/>
      <c r="KE9" s="251"/>
      <c r="KF9" s="251"/>
      <c r="KG9" s="251"/>
      <c r="KH9" s="251"/>
      <c r="KI9" s="251"/>
      <c r="KJ9" s="251"/>
      <c r="KK9" s="251"/>
      <c r="KL9" s="251"/>
    </row>
    <row r="10" spans="1:298" s="246" customFormat="1" ht="17.25" customHeight="1">
      <c r="A10" s="546">
        <v>3.1</v>
      </c>
      <c r="B10" s="254" t="s">
        <v>2299</v>
      </c>
      <c r="C10" s="253"/>
      <c r="D10" s="253"/>
      <c r="E10" s="253"/>
      <c r="F10" s="253"/>
      <c r="G10" s="253"/>
      <c r="H10" s="253"/>
      <c r="I10" s="253"/>
      <c r="J10" s="486"/>
    </row>
    <row r="11" spans="1:298" s="246" customFormat="1">
      <c r="A11" s="546"/>
      <c r="B11" s="620" t="s">
        <v>47</v>
      </c>
      <c r="C11" s="621" t="s">
        <v>2376</v>
      </c>
      <c r="D11" s="253"/>
      <c r="E11" s="253"/>
      <c r="F11" s="253"/>
      <c r="G11" s="253"/>
      <c r="H11" s="253"/>
      <c r="I11" s="253"/>
      <c r="J11" s="486"/>
      <c r="BF11" s="367"/>
    </row>
    <row r="12" spans="1:298" s="246" customFormat="1">
      <c r="A12" s="546"/>
      <c r="B12" s="622" t="s">
        <v>156</v>
      </c>
      <c r="C12" s="623">
        <f>' קבועים'!E107</f>
        <v>0</v>
      </c>
      <c r="D12" s="253"/>
      <c r="E12" s="253"/>
      <c r="F12" s="253"/>
      <c r="G12" s="253"/>
      <c r="H12" s="253"/>
      <c r="I12" s="253"/>
      <c r="J12" s="486"/>
      <c r="BF12" s="367"/>
    </row>
    <row r="13" spans="1:298" s="246" customFormat="1">
      <c r="A13" s="546"/>
      <c r="B13" s="264"/>
      <c r="C13" s="264"/>
      <c r="D13" s="264"/>
      <c r="E13" s="264"/>
      <c r="F13" s="264"/>
      <c r="G13" s="264"/>
      <c r="H13" s="264"/>
      <c r="I13" s="264"/>
      <c r="J13" s="294"/>
      <c r="BJ13" s="367"/>
    </row>
    <row r="14" spans="1:298" s="246" customFormat="1">
      <c r="A14" s="546">
        <v>3.2</v>
      </c>
      <c r="B14" s="374" t="s">
        <v>250</v>
      </c>
      <c r="C14" s="253"/>
      <c r="D14" s="253"/>
      <c r="E14" s="253"/>
      <c r="F14" s="253"/>
      <c r="G14" s="253"/>
      <c r="H14" s="253"/>
      <c r="I14" s="253"/>
      <c r="J14" s="486"/>
    </row>
    <row r="15" spans="1:298" s="246" customFormat="1">
      <c r="A15" s="546"/>
      <c r="B15" s="365" t="s">
        <v>2377</v>
      </c>
      <c r="C15" s="253"/>
      <c r="D15" s="253"/>
      <c r="E15" s="253"/>
      <c r="F15" s="253"/>
      <c r="G15" s="253"/>
      <c r="H15" s="253"/>
      <c r="I15" s="253"/>
      <c r="J15" s="486"/>
      <c r="BJ15" s="367"/>
    </row>
    <row r="16" spans="1:298" s="246" customFormat="1" ht="32.1" customHeight="1">
      <c r="A16" s="546"/>
      <c r="B16" s="620" t="s">
        <v>47</v>
      </c>
      <c r="C16" s="620" t="s">
        <v>155</v>
      </c>
      <c r="D16" s="620" t="s">
        <v>203</v>
      </c>
      <c r="E16" s="621" t="s">
        <v>239</v>
      </c>
      <c r="F16" s="620" t="s">
        <v>2378</v>
      </c>
      <c r="G16" s="253"/>
      <c r="H16" s="253"/>
      <c r="I16" s="253"/>
      <c r="J16" s="486"/>
      <c r="BJ16" s="367"/>
    </row>
    <row r="17" spans="1:186" s="246" customFormat="1" ht="32.1" customHeight="1">
      <c r="A17" s="546"/>
      <c r="B17" s="624" t="s">
        <v>39</v>
      </c>
      <c r="C17" s="625" t="s">
        <v>2382</v>
      </c>
      <c r="D17" s="564"/>
      <c r="E17" s="626">
        <f>IF(OR(D17=0,D17=""),' קבועים'!$C$127,D17)</f>
        <v>0.47</v>
      </c>
      <c r="F17" s="627">
        <f>E17*C12</f>
        <v>0</v>
      </c>
      <c r="G17" s="253"/>
      <c r="H17" s="253"/>
      <c r="I17" s="253"/>
      <c r="J17" s="486"/>
      <c r="BJ17" s="367"/>
    </row>
    <row r="18" spans="1:186" s="253" customFormat="1">
      <c r="A18" s="546"/>
      <c r="J18" s="48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367"/>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row>
    <row r="19" spans="1:186" s="246" customFormat="1" hidden="1" outlineLevel="1">
      <c r="A19" s="546"/>
      <c r="B19" s="570" t="s">
        <v>61</v>
      </c>
      <c r="C19" s="637"/>
      <c r="D19" s="364"/>
      <c r="E19" s="589"/>
      <c r="F19" s="253"/>
      <c r="G19" s="253"/>
      <c r="H19" s="253"/>
      <c r="I19" s="253"/>
      <c r="J19" s="486"/>
    </row>
    <row r="20" spans="1:186" s="253" customFormat="1" hidden="1" outlineLevel="1">
      <c r="A20" s="546"/>
      <c r="J20" s="48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367"/>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row>
    <row r="21" spans="1:186" s="246" customFormat="1" collapsed="1">
      <c r="A21" s="546">
        <v>3.3</v>
      </c>
      <c r="B21" s="767" t="s">
        <v>205</v>
      </c>
      <c r="C21" s="767"/>
      <c r="D21" s="253"/>
      <c r="E21" s="253"/>
      <c r="F21" s="253"/>
      <c r="G21" s="253"/>
      <c r="H21" s="253"/>
      <c r="I21" s="253"/>
      <c r="J21" s="486"/>
    </row>
    <row r="22" spans="1:186" s="246" customFormat="1">
      <c r="A22" s="546"/>
      <c r="B22" s="620" t="s">
        <v>47</v>
      </c>
      <c r="C22" s="621" t="s">
        <v>2376</v>
      </c>
      <c r="D22" s="253"/>
      <c r="E22" s="253"/>
      <c r="F22" s="253"/>
      <c r="G22" s="253"/>
      <c r="H22" s="253"/>
      <c r="I22" s="253"/>
      <c r="J22" s="486"/>
    </row>
    <row r="23" spans="1:186" s="253" customFormat="1">
      <c r="A23" s="546"/>
      <c r="B23" s="622" t="s">
        <v>156</v>
      </c>
      <c r="C23" s="627">
        <f>' קבועים'!E108</f>
        <v>0</v>
      </c>
      <c r="J23" s="48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367"/>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row>
    <row r="24" spans="1:186" s="253" customFormat="1">
      <c r="A24" s="546"/>
      <c r="J24" s="48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367"/>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row>
    <row r="25" spans="1:186" s="246" customFormat="1" ht="15" customHeight="1">
      <c r="A25" s="546">
        <v>3.4</v>
      </c>
      <c r="B25" s="254" t="s">
        <v>236</v>
      </c>
      <c r="C25" s="253"/>
      <c r="D25" s="253"/>
      <c r="E25" s="253"/>
      <c r="F25" s="253"/>
      <c r="G25" s="253"/>
      <c r="H25" s="253"/>
      <c r="I25" s="253"/>
      <c r="J25" s="486"/>
    </row>
    <row r="26" spans="1:186" s="246" customFormat="1">
      <c r="A26" s="546"/>
      <c r="B26" s="620" t="s">
        <v>47</v>
      </c>
      <c r="C26" s="620" t="s">
        <v>155</v>
      </c>
      <c r="D26" s="620" t="s">
        <v>2379</v>
      </c>
      <c r="E26" s="253"/>
      <c r="F26" s="253"/>
      <c r="G26" s="253"/>
      <c r="H26" s="253"/>
      <c r="I26" s="253"/>
      <c r="J26" s="486"/>
      <c r="BI26" s="367"/>
    </row>
    <row r="27" spans="1:186" s="246" customFormat="1">
      <c r="A27" s="546"/>
      <c r="B27" s="624" t="s">
        <v>39</v>
      </c>
      <c r="C27" s="625" t="s">
        <v>2413</v>
      </c>
      <c r="D27" s="627">
        <f>E17*C23</f>
        <v>0</v>
      </c>
      <c r="E27" s="253"/>
      <c r="F27" s="253"/>
      <c r="G27" s="253"/>
      <c r="H27" s="253"/>
      <c r="I27" s="253"/>
      <c r="J27" s="486"/>
      <c r="BI27" s="367"/>
    </row>
    <row r="28" spans="1:186" s="246" customFormat="1">
      <c r="A28" s="546"/>
      <c r="B28" s="253"/>
      <c r="C28" s="253"/>
      <c r="D28" s="253"/>
      <c r="E28" s="253"/>
      <c r="F28" s="253"/>
      <c r="G28" s="253"/>
      <c r="H28" s="253"/>
      <c r="I28" s="253"/>
      <c r="J28" s="486"/>
      <c r="BJ28" s="367"/>
    </row>
    <row r="29" spans="1:186" s="246" customFormat="1" hidden="1" outlineLevel="1">
      <c r="A29" s="546"/>
      <c r="B29" s="570" t="s">
        <v>61</v>
      </c>
      <c r="C29" s="637"/>
      <c r="D29" s="364"/>
      <c r="E29" s="589"/>
      <c r="F29" s="253"/>
      <c r="G29" s="253"/>
      <c r="H29" s="253"/>
      <c r="I29" s="253"/>
      <c r="J29" s="486"/>
    </row>
    <row r="30" spans="1:186" s="253" customFormat="1" hidden="1" outlineLevel="1">
      <c r="A30" s="546"/>
      <c r="J30" s="48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367"/>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row>
    <row r="31" spans="1:186" s="246" customFormat="1" ht="15" customHeight="1" collapsed="1">
      <c r="A31" s="546">
        <v>3.5</v>
      </c>
      <c r="B31" s="374" t="s">
        <v>206</v>
      </c>
      <c r="C31" s="253"/>
      <c r="D31" s="253"/>
      <c r="E31" s="253"/>
      <c r="F31" s="253"/>
      <c r="G31" s="253"/>
      <c r="H31" s="253"/>
      <c r="I31" s="253"/>
      <c r="J31" s="486"/>
    </row>
    <row r="32" spans="1:186" s="246" customFormat="1" ht="15" customHeight="1">
      <c r="A32" s="546"/>
      <c r="B32" s="764" t="s">
        <v>2307</v>
      </c>
      <c r="C32" s="765"/>
      <c r="D32" s="765"/>
      <c r="E32" s="765"/>
      <c r="F32" s="765"/>
      <c r="G32" s="253"/>
      <c r="H32" s="253"/>
      <c r="I32" s="253"/>
      <c r="J32" s="486"/>
    </row>
    <row r="33" spans="1:191" s="246" customFormat="1" ht="15" customHeight="1">
      <c r="A33" s="546"/>
      <c r="B33" s="764" t="s">
        <v>2308</v>
      </c>
      <c r="C33" s="764"/>
      <c r="D33" s="764"/>
      <c r="E33" s="764"/>
      <c r="F33" s="764"/>
      <c r="G33" s="253"/>
      <c r="H33" s="253"/>
      <c r="I33" s="253"/>
      <c r="J33" s="486"/>
    </row>
    <row r="34" spans="1:191" s="246" customFormat="1" ht="21.95" customHeight="1">
      <c r="A34" s="546"/>
      <c r="B34" s="770" t="s">
        <v>2403</v>
      </c>
      <c r="C34" s="771"/>
      <c r="D34" s="771"/>
      <c r="E34" s="771"/>
      <c r="F34" s="771"/>
      <c r="G34" s="253"/>
      <c r="H34" s="253"/>
      <c r="I34" s="253"/>
      <c r="J34" s="486"/>
    </row>
    <row r="35" spans="1:191" s="246" customFormat="1">
      <c r="A35" s="546"/>
      <c r="B35" s="620" t="s">
        <v>47</v>
      </c>
      <c r="C35" s="628" t="s">
        <v>2383</v>
      </c>
      <c r="D35" s="633" t="s">
        <v>209</v>
      </c>
      <c r="E35" s="631" t="s">
        <v>2380</v>
      </c>
      <c r="F35" s="629" t="s">
        <v>230</v>
      </c>
      <c r="G35" s="633" t="s">
        <v>218</v>
      </c>
      <c r="H35" s="253"/>
      <c r="I35" s="253"/>
      <c r="J35" s="486"/>
      <c r="BJ35" s="367"/>
    </row>
    <row r="36" spans="1:191" s="246" customFormat="1">
      <c r="A36" s="546"/>
      <c r="B36" s="622" t="s">
        <v>156</v>
      </c>
      <c r="C36" s="630">
        <f>(C12-C23)*E$17</f>
        <v>0</v>
      </c>
      <c r="D36" s="635">
        <f>IF(OR(' קבועים'!B122="",' קבועים'!B122=0),0,' קבועים'!B122)</f>
        <v>0</v>
      </c>
      <c r="E36" s="632">
        <f>IF(OR(' קבועים'!D122=0,C36=0),0,C36/' קבועים'!D122)</f>
        <v>0</v>
      </c>
      <c r="F36" s="630">
        <f>IF(C36=0,0,NPV(0.07,' קבועים'!D122:X122))</f>
        <v>0</v>
      </c>
      <c r="G36" s="634">
        <f>IF(C36=0,0,IF(C36&lt;0,"-",' קבועים'!C122/C36))</f>
        <v>0</v>
      </c>
      <c r="H36" s="253"/>
      <c r="I36" s="253"/>
      <c r="J36" s="486"/>
      <c r="BJ36" s="367"/>
    </row>
    <row r="37" spans="1:191" s="246" customFormat="1">
      <c r="A37" s="546"/>
      <c r="B37" s="253"/>
      <c r="C37" s="253"/>
      <c r="D37" s="253"/>
      <c r="E37" s="253"/>
      <c r="F37" s="253"/>
      <c r="G37" s="253"/>
      <c r="H37" s="253"/>
      <c r="I37" s="253"/>
      <c r="J37" s="486"/>
      <c r="BJ37" s="367"/>
    </row>
    <row r="38" spans="1:191" s="246" customFormat="1" hidden="1" outlineLevel="1">
      <c r="A38" s="546"/>
      <c r="B38" s="570" t="s">
        <v>61</v>
      </c>
      <c r="C38" s="637"/>
      <c r="D38" s="364"/>
      <c r="E38" s="589"/>
      <c r="F38" s="253"/>
      <c r="G38" s="253"/>
      <c r="H38" s="253"/>
      <c r="I38" s="253"/>
      <c r="J38" s="486"/>
    </row>
    <row r="39" spans="1:191" s="253" customFormat="1" hidden="1" outlineLevel="1">
      <c r="A39" s="546"/>
      <c r="J39" s="48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367"/>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row>
    <row r="40" spans="1:191" s="246" customFormat="1" collapsed="1">
      <c r="A40" s="546"/>
      <c r="B40" s="253"/>
      <c r="C40" s="253"/>
      <c r="D40" s="253"/>
      <c r="E40" s="253"/>
      <c r="F40" s="253"/>
      <c r="G40" s="253"/>
      <c r="H40" s="253"/>
      <c r="I40" s="253"/>
      <c r="J40" s="486"/>
      <c r="BJ40" s="367"/>
    </row>
    <row r="41" spans="1:191" s="379" customFormat="1" ht="83.25" hidden="1" customHeight="1">
      <c r="A41" s="768" t="s">
        <v>2381</v>
      </c>
      <c r="B41" s="769"/>
      <c r="C41" s="769"/>
      <c r="D41" s="769"/>
      <c r="E41" s="378"/>
      <c r="F41" s="378"/>
      <c r="G41" s="378"/>
      <c r="H41" s="378"/>
      <c r="I41" s="378"/>
      <c r="J41" s="645"/>
      <c r="BM41" s="380"/>
    </row>
    <row r="42" spans="1:191" s="415" customFormat="1" ht="33" hidden="1">
      <c r="A42" s="646">
        <v>9.6</v>
      </c>
      <c r="B42" s="638" t="s">
        <v>105</v>
      </c>
      <c r="C42" s="413"/>
      <c r="D42" s="639"/>
      <c r="E42" s="413"/>
      <c r="F42" s="413"/>
      <c r="G42" s="413"/>
      <c r="H42" s="413"/>
      <c r="I42" s="640"/>
      <c r="J42" s="647"/>
      <c r="K42" s="414"/>
      <c r="L42" s="414"/>
      <c r="M42" s="414"/>
      <c r="N42" s="414"/>
      <c r="O42" s="414"/>
      <c r="P42" s="414"/>
      <c r="Q42" s="414"/>
      <c r="R42" s="414"/>
      <c r="S42" s="414"/>
      <c r="T42" s="414"/>
      <c r="U42" s="414"/>
      <c r="V42" s="414"/>
      <c r="W42" s="414"/>
      <c r="X42" s="414"/>
      <c r="Y42" s="414"/>
      <c r="Z42" s="414"/>
      <c r="AA42" s="414"/>
      <c r="AB42" s="414"/>
      <c r="AC42" s="414"/>
      <c r="AD42" s="414"/>
      <c r="AE42" s="414"/>
      <c r="AF42" s="414"/>
      <c r="AG42" s="414"/>
      <c r="AH42" s="414"/>
      <c r="AI42" s="414"/>
      <c r="AJ42" s="414"/>
      <c r="AK42" s="414"/>
      <c r="AL42" s="414"/>
      <c r="AM42" s="414"/>
      <c r="AN42" s="414"/>
      <c r="AO42" s="414"/>
      <c r="AP42" s="414"/>
      <c r="AQ42" s="414"/>
      <c r="AR42" s="414"/>
      <c r="AS42" s="414"/>
      <c r="AT42" s="414"/>
      <c r="AU42" s="414"/>
      <c r="AV42" s="414"/>
      <c r="AW42" s="414"/>
      <c r="AX42" s="414"/>
      <c r="AY42" s="414"/>
      <c r="AZ42" s="414"/>
      <c r="BA42" s="414"/>
      <c r="BB42" s="414"/>
      <c r="BC42" s="414"/>
      <c r="BD42" s="414"/>
      <c r="BE42" s="414"/>
      <c r="BF42" s="414"/>
      <c r="BG42" s="414"/>
      <c r="BH42" s="414"/>
      <c r="BI42" s="414"/>
      <c r="BJ42" s="414"/>
      <c r="BK42" s="414"/>
      <c r="BL42" s="414"/>
      <c r="BM42" s="414"/>
      <c r="BN42" s="414"/>
      <c r="BO42" s="414"/>
      <c r="BP42" s="414"/>
      <c r="BQ42" s="414"/>
      <c r="BR42" s="414"/>
      <c r="BS42" s="414"/>
      <c r="BT42" s="414"/>
      <c r="BU42" s="414"/>
      <c r="BV42" s="414"/>
      <c r="BW42" s="414"/>
      <c r="BX42" s="414"/>
      <c r="BY42" s="414"/>
      <c r="BZ42" s="411"/>
      <c r="CA42" s="411"/>
      <c r="CB42" s="411"/>
      <c r="CC42" s="411"/>
      <c r="CD42" s="411"/>
      <c r="CE42" s="411"/>
      <c r="CF42" s="411"/>
      <c r="CG42" s="411"/>
      <c r="CH42" s="411"/>
      <c r="CI42" s="411"/>
      <c r="CJ42" s="411"/>
      <c r="CK42" s="411"/>
      <c r="CL42" s="411"/>
    </row>
    <row r="43" spans="1:191" s="253" customFormat="1" ht="48" hidden="1" customHeight="1">
      <c r="A43" s="546"/>
      <c r="B43" s="764" t="s">
        <v>196</v>
      </c>
      <c r="C43" s="764"/>
      <c r="J43" s="48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367"/>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row>
    <row r="44" spans="1:191" s="253" customFormat="1" ht="33" hidden="1">
      <c r="A44" s="546"/>
      <c r="B44" s="368" t="s">
        <v>147</v>
      </c>
      <c r="C44" s="382"/>
      <c r="J44" s="48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367"/>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row>
    <row r="45" spans="1:191" s="246" customFormat="1" hidden="1">
      <c r="A45" s="546"/>
      <c r="B45" s="253"/>
      <c r="C45" s="253"/>
      <c r="D45" s="253"/>
      <c r="E45" s="253"/>
      <c r="F45" s="253"/>
      <c r="G45" s="253"/>
      <c r="H45" s="253"/>
      <c r="I45" s="253"/>
      <c r="J45" s="486"/>
      <c r="BJ45" s="367"/>
    </row>
    <row r="46" spans="1:191" s="246" customFormat="1" hidden="1">
      <c r="A46" s="546" t="s">
        <v>2290</v>
      </c>
      <c r="B46" s="584" t="s">
        <v>226</v>
      </c>
      <c r="C46" s="253"/>
      <c r="D46" s="253"/>
      <c r="E46" s="253"/>
      <c r="F46" s="253"/>
      <c r="G46" s="253"/>
      <c r="H46" s="253"/>
      <c r="I46" s="253"/>
      <c r="J46" s="486"/>
    </row>
    <row r="47" spans="1:191" s="253" customFormat="1" hidden="1">
      <c r="A47" s="546"/>
      <c r="J47" s="48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367"/>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row>
    <row r="48" spans="1:191" s="246" customFormat="1" hidden="1">
      <c r="A48" s="546"/>
      <c r="B48" s="591" t="s">
        <v>47</v>
      </c>
      <c r="C48" s="597" t="s">
        <v>41</v>
      </c>
      <c r="D48" s="597" t="s">
        <v>48</v>
      </c>
      <c r="E48" s="597" t="s">
        <v>39</v>
      </c>
      <c r="F48" s="597" t="s">
        <v>42</v>
      </c>
      <c r="G48" s="598" t="s">
        <v>40</v>
      </c>
      <c r="H48" s="253"/>
      <c r="I48" s="253"/>
      <c r="J48" s="486"/>
    </row>
    <row r="49" spans="1:187" s="253" customFormat="1" hidden="1">
      <c r="A49" s="546"/>
      <c r="B49" s="599" t="s">
        <v>155</v>
      </c>
      <c r="C49" s="600" t="s">
        <v>46</v>
      </c>
      <c r="D49" s="600" t="s">
        <v>44</v>
      </c>
      <c r="E49" s="600" t="s">
        <v>45</v>
      </c>
      <c r="F49" s="600" t="s">
        <v>43</v>
      </c>
      <c r="G49" s="601" t="s">
        <v>43</v>
      </c>
      <c r="J49" s="48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367"/>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row>
    <row r="50" spans="1:187" s="246" customFormat="1" hidden="1">
      <c r="A50" s="546"/>
      <c r="B50" s="583" t="s">
        <v>2301</v>
      </c>
      <c r="C50" s="590">
        <v>0</v>
      </c>
      <c r="D50" s="590">
        <v>0</v>
      </c>
      <c r="E50" s="590" t="e">
        <f>#REF!</f>
        <v>#REF!</v>
      </c>
      <c r="F50" s="590">
        <v>0</v>
      </c>
      <c r="G50" s="588">
        <v>0</v>
      </c>
      <c r="H50" s="253"/>
      <c r="I50" s="253"/>
      <c r="J50" s="486"/>
      <c r="BJ50" s="367"/>
    </row>
    <row r="51" spans="1:187" s="253" customFormat="1" hidden="1">
      <c r="A51" s="546"/>
      <c r="B51" s="583" t="s">
        <v>156</v>
      </c>
      <c r="C51" s="590">
        <v>0</v>
      </c>
      <c r="D51" s="590">
        <v>0</v>
      </c>
      <c r="E51" s="590">
        <f>' תאורה'!E144</f>
        <v>0</v>
      </c>
      <c r="F51" s="590">
        <v>0</v>
      </c>
      <c r="G51" s="588">
        <v>0</v>
      </c>
      <c r="J51" s="48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367"/>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row>
    <row r="52" spans="1:187" s="253" customFormat="1" hidden="1">
      <c r="A52" s="546"/>
      <c r="B52" s="583" t="s">
        <v>2277</v>
      </c>
      <c r="C52" s="59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52" s="590" t="e">
        <f>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כלכלי'!D179,#REF!,0)+IF(#REF!='אמדן כלכלי'!D179,#REF!,0)</f>
        <v>#REF!</v>
      </c>
      <c r="E52" s="59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52" s="59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52" s="588"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J52" s="48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367"/>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row>
    <row r="53" spans="1:187" s="246" customFormat="1" hidden="1">
      <c r="A53" s="546"/>
      <c r="B53" s="583" t="s">
        <v>157</v>
      </c>
      <c r="C53" s="590">
        <v>0</v>
      </c>
      <c r="D53" s="590">
        <v>0</v>
      </c>
      <c r="E53" s="590" t="e">
        <f>#REF!</f>
        <v>#REF!</v>
      </c>
      <c r="F53" s="590">
        <v>0</v>
      </c>
      <c r="G53" s="588">
        <v>0</v>
      </c>
      <c r="H53" s="253"/>
      <c r="I53" s="253"/>
      <c r="J53" s="486"/>
      <c r="BJ53" s="367"/>
    </row>
    <row r="54" spans="1:187" s="246" customFormat="1" hidden="1">
      <c r="A54" s="546"/>
      <c r="B54" s="583" t="s">
        <v>2288</v>
      </c>
      <c r="C54" s="590">
        <v>0</v>
      </c>
      <c r="D54" s="590">
        <v>0</v>
      </c>
      <c r="E54" s="590" t="e">
        <f>#REF!</f>
        <v>#REF!</v>
      </c>
      <c r="F54" s="590">
        <v>0</v>
      </c>
      <c r="G54" s="588">
        <v>0</v>
      </c>
      <c r="H54" s="253"/>
      <c r="I54" s="253"/>
      <c r="J54" s="486"/>
      <c r="BJ54" s="367"/>
    </row>
    <row r="55" spans="1:187" s="246" customFormat="1" hidden="1">
      <c r="A55" s="546"/>
      <c r="B55" s="583" t="s">
        <v>2289</v>
      </c>
      <c r="C55" s="590">
        <v>0</v>
      </c>
      <c r="D55" s="590">
        <v>0</v>
      </c>
      <c r="E55" s="590" t="e">
        <f>#REF!</f>
        <v>#REF!</v>
      </c>
      <c r="F55" s="590">
        <v>0</v>
      </c>
      <c r="G55" s="588">
        <v>0</v>
      </c>
      <c r="H55" s="253"/>
      <c r="I55" s="253"/>
      <c r="J55" s="486"/>
      <c r="BJ55" s="367"/>
    </row>
    <row r="56" spans="1:187" s="253" customFormat="1" hidden="1">
      <c r="A56" s="546"/>
      <c r="B56" s="583" t="s">
        <v>158</v>
      </c>
      <c r="C56" s="590" t="e">
        <f>#REF!</f>
        <v>#REF!</v>
      </c>
      <c r="D56" s="590" t="e">
        <f>#REF!</f>
        <v>#REF!</v>
      </c>
      <c r="E56" s="590" t="e">
        <f>#REF!</f>
        <v>#REF!</v>
      </c>
      <c r="F56" s="590" t="e">
        <f>#REF!</f>
        <v>#REF!</v>
      </c>
      <c r="G56" s="588" t="e">
        <f>#REF!</f>
        <v>#REF!</v>
      </c>
      <c r="J56" s="48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367"/>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row>
    <row r="57" spans="1:187" s="253" customFormat="1" hidden="1">
      <c r="A57" s="546"/>
      <c r="B57" s="583" t="s">
        <v>201</v>
      </c>
      <c r="C57" s="590">
        <v>0</v>
      </c>
      <c r="D57" s="590">
        <v>0</v>
      </c>
      <c r="E57" s="590" t="e">
        <f>#REF!-'7. ייצור חשמל'!E143</f>
        <v>#REF!</v>
      </c>
      <c r="F57" s="590">
        <v>0</v>
      </c>
      <c r="G57" s="588">
        <v>0</v>
      </c>
      <c r="J57" s="48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367"/>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row>
    <row r="58" spans="1:187" s="253" customFormat="1" ht="17.25" hidden="1" thickBot="1">
      <c r="A58" s="546"/>
      <c r="B58" s="602" t="s">
        <v>142</v>
      </c>
      <c r="C58" s="603" t="e">
        <f>SUM(C50:C57)</f>
        <v>#REF!</v>
      </c>
      <c r="D58" s="603" t="e">
        <f>SUM(D50:D57)</f>
        <v>#REF!</v>
      </c>
      <c r="E58" s="603" t="e">
        <f>SUM(E50:E57)</f>
        <v>#REF!</v>
      </c>
      <c r="F58" s="603" t="e">
        <f>SUM(F50:F57)</f>
        <v>#REF!</v>
      </c>
      <c r="G58" s="596" t="e">
        <f>SUM(G50:G57)</f>
        <v>#REF!</v>
      </c>
      <c r="J58" s="48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367"/>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row>
    <row r="59" spans="1:187" s="253" customFormat="1" hidden="1">
      <c r="A59" s="546"/>
      <c r="B59" s="270"/>
      <c r="C59" s="270"/>
      <c r="D59" s="270"/>
      <c r="E59" s="270"/>
      <c r="F59" s="270"/>
      <c r="G59" s="270"/>
      <c r="J59" s="48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367"/>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row>
    <row r="60" spans="1:187" s="246" customFormat="1" ht="20.25" hidden="1" customHeight="1">
      <c r="A60" s="546" t="s">
        <v>2291</v>
      </c>
      <c r="B60" s="584" t="s">
        <v>210</v>
      </c>
      <c r="C60" s="253"/>
      <c r="D60" s="253"/>
      <c r="E60" s="253"/>
      <c r="F60" s="253"/>
      <c r="G60" s="253"/>
      <c r="H60" s="253"/>
      <c r="I60" s="253"/>
      <c r="J60" s="486"/>
      <c r="BJ60" s="367"/>
    </row>
    <row r="61" spans="1:187" s="246" customFormat="1" hidden="1">
      <c r="A61" s="546"/>
      <c r="B61" s="365" t="s">
        <v>202</v>
      </c>
      <c r="C61" s="253"/>
      <c r="D61" s="253"/>
      <c r="E61" s="253"/>
      <c r="F61" s="253"/>
      <c r="G61" s="253"/>
      <c r="H61" s="253"/>
      <c r="I61" s="253"/>
      <c r="J61" s="486"/>
      <c r="BJ61" s="367"/>
    </row>
    <row r="62" spans="1:187" s="246" customFormat="1" hidden="1">
      <c r="A62" s="546"/>
      <c r="B62" s="253"/>
      <c r="C62" s="253"/>
      <c r="D62" s="253"/>
      <c r="E62" s="253"/>
      <c r="F62" s="253"/>
      <c r="G62" s="253"/>
      <c r="H62" s="253"/>
      <c r="I62" s="253"/>
      <c r="J62" s="486"/>
      <c r="BJ62" s="367"/>
    </row>
    <row r="63" spans="1:187" s="585" customFormat="1" ht="17.25" hidden="1" thickBot="1">
      <c r="A63" s="546"/>
      <c r="B63" s="591" t="s">
        <v>47</v>
      </c>
      <c r="C63" s="592" t="s">
        <v>155</v>
      </c>
      <c r="D63" s="604" t="s">
        <v>203</v>
      </c>
      <c r="E63" s="604" t="s">
        <v>216</v>
      </c>
      <c r="F63" s="593" t="s">
        <v>2124</v>
      </c>
      <c r="G63" s="253"/>
      <c r="H63" s="253"/>
      <c r="I63" s="253"/>
      <c r="J63" s="48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367"/>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row>
    <row r="64" spans="1:187" s="246" customFormat="1" hidden="1">
      <c r="A64" s="546"/>
      <c r="B64" s="605" t="s">
        <v>41</v>
      </c>
      <c r="C64" s="606" t="s">
        <v>268</v>
      </c>
      <c r="D64" s="363"/>
      <c r="E64" s="587" t="e">
        <f>IF(OR(D64=0,D64=""),' קבועים'!#REF!,D64)</f>
        <v>#REF!</v>
      </c>
      <c r="F64" s="607" t="e">
        <f>D64*C58</f>
        <v>#REF!</v>
      </c>
      <c r="G64" s="253"/>
      <c r="H64" s="253"/>
      <c r="I64" s="253"/>
      <c r="J64" s="486"/>
      <c r="BK64" s="367"/>
    </row>
    <row r="65" spans="1:63" s="246" customFormat="1" hidden="1">
      <c r="A65" s="546"/>
      <c r="B65" s="605" t="s">
        <v>48</v>
      </c>
      <c r="C65" s="586" t="s">
        <v>279</v>
      </c>
      <c r="D65" s="608"/>
      <c r="E65" s="587" t="e">
        <f>IF(OR(D65=0,D65=""),' קבועים'!#REF!,D65)</f>
        <v>#REF!</v>
      </c>
      <c r="F65" s="607" t="e">
        <f>D65*D58</f>
        <v>#REF!</v>
      </c>
      <c r="G65" s="253"/>
      <c r="H65" s="253"/>
      <c r="I65" s="253"/>
      <c r="J65" s="486"/>
      <c r="BK65" s="367"/>
    </row>
    <row r="66" spans="1:63" s="246" customFormat="1" hidden="1">
      <c r="A66" s="546"/>
      <c r="B66" s="605" t="s">
        <v>39</v>
      </c>
      <c r="C66" s="586" t="s">
        <v>280</v>
      </c>
      <c r="D66" s="608"/>
      <c r="E66" s="587">
        <f>IF(OR(D66=0,D66=""),' קבועים'!$C$127,D66)</f>
        <v>0.47</v>
      </c>
      <c r="F66" s="607" t="e">
        <f>D66*E58</f>
        <v>#REF!</v>
      </c>
      <c r="G66" s="253"/>
      <c r="H66" s="253"/>
      <c r="I66" s="253"/>
      <c r="J66" s="486"/>
      <c r="BK66" s="367"/>
    </row>
    <row r="67" spans="1:63" s="246" customFormat="1" hidden="1">
      <c r="A67" s="546"/>
      <c r="B67" s="605" t="s">
        <v>42</v>
      </c>
      <c r="C67" s="586" t="s">
        <v>281</v>
      </c>
      <c r="D67" s="608"/>
      <c r="E67" s="587" t="e">
        <f>IF(OR(D67=0,D67=""),' קבועים'!#REF!,D67)</f>
        <v>#REF!</v>
      </c>
      <c r="F67" s="607" t="e">
        <f>D67*F58</f>
        <v>#REF!</v>
      </c>
      <c r="G67" s="253"/>
      <c r="H67" s="253"/>
      <c r="I67" s="253"/>
      <c r="J67" s="486"/>
      <c r="BK67" s="367"/>
    </row>
    <row r="68" spans="1:63" s="246" customFormat="1" ht="17.25" hidden="1" thickBot="1">
      <c r="A68" s="546"/>
      <c r="B68" s="594" t="s">
        <v>40</v>
      </c>
      <c r="C68" s="595" t="s">
        <v>281</v>
      </c>
      <c r="D68" s="609"/>
      <c r="E68" s="610" t="e">
        <f>IF(OR(D68=0,D68=""),' קבועים'!#REF!,D68)</f>
        <v>#REF!</v>
      </c>
      <c r="F68" s="611" t="e">
        <f>D68*G58</f>
        <v>#REF!</v>
      </c>
      <c r="G68" s="253"/>
      <c r="H68" s="253"/>
      <c r="I68" s="253"/>
      <c r="J68" s="486"/>
      <c r="BK68" s="367"/>
    </row>
    <row r="69" spans="1:63" s="246" customFormat="1" hidden="1">
      <c r="A69" s="546"/>
      <c r="B69" s="253"/>
      <c r="C69" s="253"/>
      <c r="D69" s="253"/>
      <c r="E69" s="253"/>
      <c r="F69" s="253"/>
      <c r="G69" s="253"/>
      <c r="H69" s="253"/>
      <c r="I69" s="253"/>
      <c r="J69" s="486"/>
      <c r="BJ69" s="367"/>
    </row>
    <row r="70" spans="1:63" s="246" customFormat="1" hidden="1">
      <c r="A70" s="546" t="s">
        <v>2292</v>
      </c>
      <c r="B70" s="584" t="s">
        <v>206</v>
      </c>
      <c r="C70" s="253"/>
      <c r="D70" s="253"/>
      <c r="E70" s="253"/>
      <c r="F70" s="253"/>
      <c r="G70" s="253"/>
      <c r="H70" s="253"/>
      <c r="I70" s="253"/>
      <c r="J70" s="486"/>
    </row>
    <row r="71" spans="1:63" s="246" customFormat="1" hidden="1">
      <c r="A71" s="546"/>
      <c r="B71" s="253"/>
      <c r="C71" s="253"/>
      <c r="D71" s="253"/>
      <c r="E71" s="253"/>
      <c r="F71" s="253"/>
      <c r="G71" s="253"/>
      <c r="H71" s="253"/>
      <c r="I71" s="253"/>
      <c r="J71" s="486"/>
      <c r="BJ71" s="367"/>
    </row>
    <row r="72" spans="1:63" s="246" customFormat="1" hidden="1">
      <c r="A72" s="546"/>
      <c r="B72" s="612" t="s">
        <v>47</v>
      </c>
      <c r="C72" s="593" t="s">
        <v>207</v>
      </c>
      <c r="D72" s="253"/>
      <c r="E72" s="253"/>
      <c r="F72" s="253"/>
      <c r="G72" s="253"/>
      <c r="H72" s="253"/>
      <c r="I72" s="253"/>
      <c r="J72" s="486"/>
      <c r="BJ72" s="367"/>
    </row>
    <row r="73" spans="1:63" s="246" customFormat="1" hidden="1">
      <c r="A73" s="546"/>
      <c r="B73" s="583" t="s">
        <v>2301</v>
      </c>
      <c r="C73" s="588" t="e">
        <f>(#REF!*#REF!-C50*$E$64)+(#REF!*#REF!-D50*$E$65)+(#REF!*$E$17-E50*$E$66)+(#REF!*#REF!-F50*$E$67)+(#REF!*#REF!-G50*$E$68)</f>
        <v>#REF!</v>
      </c>
      <c r="D73" s="253"/>
      <c r="E73" s="253"/>
      <c r="F73" s="253"/>
      <c r="G73" s="253"/>
      <c r="H73" s="253"/>
      <c r="I73" s="253"/>
      <c r="J73" s="486"/>
      <c r="BJ73" s="367"/>
    </row>
    <row r="74" spans="1:63" s="246" customFormat="1" hidden="1">
      <c r="A74" s="546"/>
      <c r="B74" s="583" t="s">
        <v>156</v>
      </c>
      <c r="C74" s="588" t="e">
        <f>(#REF!*#REF!-C51*$E$64)+(#REF!*#REF!-D51*$E$65)+(C12*$E$17-E51*$E$66)+(#REF!*#REF!-F51*$E$67)+(#REF!*#REF!-G51*$E$68)</f>
        <v>#REF!</v>
      </c>
      <c r="D74" s="253"/>
      <c r="E74" s="253"/>
      <c r="F74" s="253"/>
      <c r="G74" s="253"/>
      <c r="H74" s="253"/>
      <c r="I74" s="253"/>
      <c r="J74" s="486"/>
      <c r="BJ74" s="367"/>
    </row>
    <row r="75" spans="1:63" s="246" customFormat="1" hidden="1">
      <c r="A75" s="546"/>
      <c r="B75" s="583" t="s">
        <v>2277</v>
      </c>
      <c r="C75" s="588" t="e">
        <f>(' קבועים'!#REF!*#REF!-C52*$E$64)+(' קבועים'!#REF!*#REF!-D52*$E$65)+(' קבועים'!#REF!*$E$17-E52*$E$66)+(' קבועים'!#REF!*#REF!-F52*$E$67)+(' קבועים'!#REF!*#REF!-G52*$E$68)</f>
        <v>#REF!</v>
      </c>
      <c r="D75" s="253"/>
      <c r="E75" s="253"/>
      <c r="F75" s="253"/>
      <c r="G75" s="253"/>
      <c r="H75" s="253"/>
      <c r="I75" s="253"/>
      <c r="J75" s="486"/>
      <c r="BJ75" s="367"/>
    </row>
    <row r="76" spans="1:63" s="246" customFormat="1" hidden="1">
      <c r="A76" s="546"/>
      <c r="B76" s="583" t="s">
        <v>157</v>
      </c>
      <c r="C76" s="588" t="e">
        <f>(#REF!*#REF!-C53*$E$64)+(#REF!*#REF!-D53*$E$65)+(#REF!*$E$17-E53*$E$66)+(#REF!*#REF!-F53*$E$67)+(#REF!*#REF!-G53*$E$68)</f>
        <v>#REF!</v>
      </c>
      <c r="D76" s="253"/>
      <c r="E76" s="253"/>
      <c r="F76" s="253"/>
      <c r="G76" s="253"/>
      <c r="H76" s="253"/>
      <c r="I76" s="253"/>
      <c r="J76" s="486"/>
      <c r="BJ76" s="367"/>
    </row>
    <row r="77" spans="1:63" s="246" customFormat="1" hidden="1">
      <c r="A77" s="546"/>
      <c r="B77" s="583" t="s">
        <v>2288</v>
      </c>
      <c r="C77" s="588" t="e">
        <f>(#REF!*#REF!-C54*$E$64)+(#REF!*#REF!-D54*$E$65)+(#REF!*$E$17-E54*$E$66)+(#REF!*#REF!-F54*$E$67)+(#REF!*#REF!-G54*$E$68)</f>
        <v>#REF!</v>
      </c>
      <c r="D77" s="253"/>
      <c r="E77" s="253"/>
      <c r="F77" s="253"/>
      <c r="G77" s="253"/>
      <c r="H77" s="253"/>
      <c r="I77" s="253"/>
      <c r="J77" s="486"/>
      <c r="BJ77" s="367"/>
    </row>
    <row r="78" spans="1:63" s="246" customFormat="1" hidden="1">
      <c r="A78" s="546"/>
      <c r="B78" s="583" t="s">
        <v>2289</v>
      </c>
      <c r="C78" s="588" t="e">
        <f>(#REF!*#REF!-C55*$E$64)+(#REF!*#REF!-D55*$E$65)+(#REF!*$E$17-E55*$E$66)+(#REF!*#REF!-F55*$E$67)+(#REF!*#REF!-G55*$E$68)</f>
        <v>#REF!</v>
      </c>
      <c r="D78" s="253"/>
      <c r="E78" s="253"/>
      <c r="F78" s="253"/>
      <c r="G78" s="253"/>
      <c r="H78" s="253"/>
      <c r="I78" s="253"/>
      <c r="J78" s="486"/>
      <c r="BJ78" s="367"/>
    </row>
    <row r="79" spans="1:63" s="246" customFormat="1" hidden="1">
      <c r="A79" s="546"/>
      <c r="B79" s="583" t="s">
        <v>158</v>
      </c>
      <c r="C79" s="588" t="e">
        <f>(#REF!*#REF!-C56*$E$64)+(#REF!*#REF!-D56*$E$65)+(#REF!*$E$17-E56*$E$66)+(#REF!*#REF!-F56*$E$67)+(#REF!*#REF!-G56*$E$68)</f>
        <v>#REF!</v>
      </c>
      <c r="D79" s="253"/>
      <c r="E79" s="253"/>
      <c r="F79" s="253"/>
      <c r="G79" s="253"/>
      <c r="H79" s="253"/>
      <c r="I79" s="253"/>
      <c r="J79" s="486"/>
      <c r="BJ79" s="367"/>
    </row>
    <row r="80" spans="1:63" s="246" customFormat="1" hidden="1">
      <c r="A80" s="546"/>
      <c r="B80" s="583" t="s">
        <v>201</v>
      </c>
      <c r="C80" s="588" t="e">
        <f>(#REF!*#REF!-C57*$E$64)+(#REF!*#REF!-D57*$E$65)+(#REF!*$E$17-E57*$E$66)+(#REF!*#REF!-F57*$E$67)+(#REF!*#REF!-G57*$E$68)</f>
        <v>#REF!</v>
      </c>
      <c r="D80" s="253"/>
      <c r="E80" s="253"/>
      <c r="F80" s="253"/>
      <c r="G80" s="253"/>
      <c r="H80" s="253"/>
      <c r="I80" s="253"/>
      <c r="J80" s="486"/>
      <c r="BJ80" s="367"/>
    </row>
    <row r="81" spans="1:191" s="246" customFormat="1" ht="17.25" hidden="1" thickBot="1">
      <c r="A81" s="546"/>
      <c r="B81" s="602" t="s">
        <v>142</v>
      </c>
      <c r="C81" s="596" t="e">
        <f>SUM(C73:C80)</f>
        <v>#REF!</v>
      </c>
      <c r="D81" s="253"/>
      <c r="E81" s="253"/>
      <c r="F81" s="253"/>
      <c r="G81" s="253"/>
      <c r="H81" s="253"/>
      <c r="I81" s="253"/>
      <c r="J81" s="486"/>
      <c r="BJ81" s="367"/>
    </row>
    <row r="82" spans="1:191" s="246" customFormat="1" hidden="1">
      <c r="A82" s="546"/>
      <c r="B82" s="253"/>
      <c r="C82" s="253"/>
      <c r="D82" s="253"/>
      <c r="E82" s="253"/>
      <c r="F82" s="253"/>
      <c r="G82" s="253"/>
      <c r="H82" s="253"/>
      <c r="I82" s="253"/>
      <c r="J82" s="486"/>
      <c r="BJ82" s="367"/>
    </row>
    <row r="83" spans="1:191" s="415" customFormat="1" ht="33" hidden="1">
      <c r="A83" s="648">
        <v>9.6999999999999993</v>
      </c>
      <c r="B83" s="638" t="s">
        <v>125</v>
      </c>
      <c r="C83" s="413"/>
      <c r="D83" s="639"/>
      <c r="E83" s="413"/>
      <c r="F83" s="413"/>
      <c r="G83" s="413"/>
      <c r="H83" s="413"/>
      <c r="I83" s="640"/>
      <c r="J83" s="647"/>
      <c r="K83" s="414"/>
      <c r="L83" s="414"/>
      <c r="M83" s="414"/>
      <c r="N83" s="414"/>
      <c r="O83" s="414"/>
      <c r="P83" s="414"/>
      <c r="Q83" s="414"/>
      <c r="R83" s="414"/>
      <c r="S83" s="414"/>
      <c r="T83" s="414"/>
      <c r="U83" s="414"/>
      <c r="V83" s="414"/>
      <c r="W83" s="414"/>
      <c r="X83" s="414"/>
      <c r="Y83" s="414"/>
      <c r="Z83" s="414"/>
      <c r="AA83" s="414"/>
      <c r="AB83" s="414"/>
      <c r="AC83" s="414"/>
      <c r="AD83" s="414"/>
      <c r="AE83" s="414"/>
      <c r="AF83" s="414"/>
      <c r="AG83" s="414"/>
      <c r="AH83" s="414"/>
      <c r="AI83" s="414"/>
      <c r="AJ83" s="414"/>
      <c r="AK83" s="414"/>
      <c r="AL83" s="414"/>
      <c r="AM83" s="414"/>
      <c r="AN83" s="414"/>
      <c r="AO83" s="414"/>
      <c r="AP83" s="414"/>
      <c r="AQ83" s="414"/>
      <c r="AR83" s="414"/>
      <c r="AS83" s="414"/>
      <c r="AT83" s="414"/>
      <c r="AU83" s="414"/>
      <c r="AV83" s="414"/>
      <c r="AW83" s="414"/>
      <c r="AX83" s="414"/>
      <c r="AY83" s="414"/>
      <c r="AZ83" s="414"/>
      <c r="BA83" s="414"/>
      <c r="BB83" s="414"/>
      <c r="BC83" s="414"/>
      <c r="BD83" s="414"/>
      <c r="BE83" s="414"/>
      <c r="BF83" s="414"/>
      <c r="BG83" s="414"/>
      <c r="BH83" s="414"/>
      <c r="BI83" s="414"/>
      <c r="BJ83" s="414"/>
      <c r="BK83" s="414"/>
      <c r="BL83" s="414"/>
      <c r="BM83" s="414"/>
      <c r="BN83" s="414"/>
      <c r="BO83" s="414"/>
      <c r="BP83" s="414"/>
      <c r="BQ83" s="414"/>
      <c r="BR83" s="414"/>
      <c r="BS83" s="414"/>
      <c r="BT83" s="414"/>
      <c r="BU83" s="414"/>
      <c r="BV83" s="414"/>
      <c r="BW83" s="414"/>
      <c r="BX83" s="414"/>
      <c r="BY83" s="414"/>
      <c r="BZ83" s="411"/>
      <c r="CA83" s="411"/>
      <c r="CB83" s="411"/>
      <c r="CC83" s="411"/>
      <c r="CD83" s="411"/>
      <c r="CE83" s="411"/>
      <c r="CF83" s="411"/>
      <c r="CG83" s="411"/>
      <c r="CH83" s="411"/>
      <c r="CI83" s="411"/>
      <c r="CJ83" s="411"/>
      <c r="CK83" s="411"/>
      <c r="CL83" s="411"/>
    </row>
    <row r="84" spans="1:191" s="253" customFormat="1" hidden="1">
      <c r="A84" s="546"/>
      <c r="B84" s="764"/>
      <c r="C84" s="764"/>
      <c r="J84" s="48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367"/>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row>
    <row r="85" spans="1:191" s="253" customFormat="1" ht="33" hidden="1">
      <c r="A85" s="546"/>
      <c r="B85" s="368" t="s">
        <v>148</v>
      </c>
      <c r="C85" s="382"/>
      <c r="J85" s="48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367"/>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row>
    <row r="86" spans="1:191" s="246" customFormat="1" hidden="1">
      <c r="A86" s="546"/>
      <c r="B86" s="253"/>
      <c r="C86" s="253"/>
      <c r="D86" s="253"/>
      <c r="E86" s="253"/>
      <c r="F86" s="253"/>
      <c r="G86" s="253"/>
      <c r="H86" s="253"/>
      <c r="I86" s="253"/>
      <c r="J86" s="486"/>
      <c r="BJ86" s="367"/>
    </row>
    <row r="87" spans="1:191" s="246" customFormat="1" hidden="1">
      <c r="A87" s="546" t="s">
        <v>2293</v>
      </c>
      <c r="B87" s="584" t="s">
        <v>226</v>
      </c>
      <c r="C87" s="253"/>
      <c r="D87" s="253"/>
      <c r="E87" s="253"/>
      <c r="F87" s="253"/>
      <c r="G87" s="253"/>
      <c r="H87" s="253"/>
      <c r="I87" s="253"/>
      <c r="J87" s="486"/>
    </row>
    <row r="88" spans="1:191" s="253" customFormat="1" hidden="1">
      <c r="A88" s="546"/>
      <c r="J88" s="48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367"/>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row>
    <row r="89" spans="1:191" s="246" customFormat="1" hidden="1">
      <c r="A89" s="546"/>
      <c r="B89" s="591" t="s">
        <v>47</v>
      </c>
      <c r="C89" s="597" t="s">
        <v>41</v>
      </c>
      <c r="D89" s="597" t="s">
        <v>48</v>
      </c>
      <c r="E89" s="597" t="s">
        <v>39</v>
      </c>
      <c r="F89" s="597" t="s">
        <v>42</v>
      </c>
      <c r="G89" s="598" t="s">
        <v>40</v>
      </c>
      <c r="H89" s="253"/>
      <c r="I89" s="253"/>
      <c r="J89" s="486"/>
    </row>
    <row r="90" spans="1:191" s="253" customFormat="1" hidden="1">
      <c r="A90" s="546"/>
      <c r="B90" s="599" t="s">
        <v>155</v>
      </c>
      <c r="C90" s="600" t="s">
        <v>46</v>
      </c>
      <c r="D90" s="600" t="s">
        <v>44</v>
      </c>
      <c r="E90" s="600" t="s">
        <v>45</v>
      </c>
      <c r="F90" s="600" t="s">
        <v>43</v>
      </c>
      <c r="G90" s="601" t="s">
        <v>43</v>
      </c>
      <c r="J90" s="48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367"/>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row>
    <row r="91" spans="1:191" s="246" customFormat="1" hidden="1">
      <c r="A91" s="546"/>
      <c r="B91" s="583" t="s">
        <v>2301</v>
      </c>
      <c r="C91" s="590">
        <v>0</v>
      </c>
      <c r="D91" s="590">
        <v>0</v>
      </c>
      <c r="E91" s="590" t="e">
        <f>#REF!</f>
        <v>#REF!</v>
      </c>
      <c r="F91" s="590">
        <v>0</v>
      </c>
      <c r="G91" s="588">
        <v>0</v>
      </c>
      <c r="H91" s="253"/>
      <c r="I91" s="253"/>
      <c r="J91" s="486"/>
      <c r="BJ91" s="367"/>
    </row>
    <row r="92" spans="1:191" s="253" customFormat="1" hidden="1">
      <c r="A92" s="546"/>
      <c r="B92" s="583" t="s">
        <v>156</v>
      </c>
      <c r="C92" s="590">
        <v>0</v>
      </c>
      <c r="D92" s="590">
        <v>0</v>
      </c>
      <c r="E92" s="590">
        <f>' תאורה'!E179</f>
        <v>0</v>
      </c>
      <c r="F92" s="590">
        <v>0</v>
      </c>
      <c r="G92" s="588">
        <v>0</v>
      </c>
      <c r="J92" s="48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367"/>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row>
    <row r="93" spans="1:191" s="253" customFormat="1" hidden="1">
      <c r="A93" s="546"/>
      <c r="B93" s="583" t="s">
        <v>2277</v>
      </c>
      <c r="C93" s="59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93" s="590" t="e">
        <f>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כלכלי'!D272,#REF!,0)+IF(#REF!='אמדן כלכלי'!D272,#REF!,0)</f>
        <v>#REF!</v>
      </c>
      <c r="E93" s="59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93" s="59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93" s="588"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J93" s="48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367"/>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row>
    <row r="94" spans="1:191" s="246" customFormat="1" hidden="1">
      <c r="A94" s="546"/>
      <c r="B94" s="583" t="s">
        <v>157</v>
      </c>
      <c r="C94" s="590">
        <v>0</v>
      </c>
      <c r="D94" s="590">
        <v>0</v>
      </c>
      <c r="E94" s="590" t="e">
        <f>#REF!</f>
        <v>#REF!</v>
      </c>
      <c r="F94" s="590">
        <v>0</v>
      </c>
      <c r="G94" s="588">
        <v>0</v>
      </c>
      <c r="H94" s="253"/>
      <c r="I94" s="253"/>
      <c r="J94" s="486"/>
      <c r="BJ94" s="367"/>
    </row>
    <row r="95" spans="1:191" s="246" customFormat="1" hidden="1">
      <c r="A95" s="546"/>
      <c r="B95" s="583" t="s">
        <v>2288</v>
      </c>
      <c r="C95" s="590">
        <v>0</v>
      </c>
      <c r="D95" s="590">
        <v>0</v>
      </c>
      <c r="E95" s="590" t="e">
        <f>#REF!</f>
        <v>#REF!</v>
      </c>
      <c r="F95" s="590">
        <v>0</v>
      </c>
      <c r="G95" s="590">
        <v>0</v>
      </c>
      <c r="H95" s="253"/>
      <c r="I95" s="253"/>
      <c r="J95" s="486"/>
      <c r="BJ95" s="367"/>
    </row>
    <row r="96" spans="1:191" s="246" customFormat="1" hidden="1">
      <c r="A96" s="546"/>
      <c r="B96" s="583" t="s">
        <v>2289</v>
      </c>
      <c r="C96" s="590">
        <v>0</v>
      </c>
      <c r="D96" s="590">
        <v>0</v>
      </c>
      <c r="E96" s="590" t="e">
        <f>#REF!</f>
        <v>#REF!</v>
      </c>
      <c r="F96" s="590">
        <v>0</v>
      </c>
      <c r="G96" s="590">
        <v>0</v>
      </c>
      <c r="H96" s="253"/>
      <c r="I96" s="253"/>
      <c r="J96" s="486"/>
      <c r="BJ96" s="367"/>
    </row>
    <row r="97" spans="1:187" s="253" customFormat="1" hidden="1">
      <c r="A97" s="546"/>
      <c r="B97" s="583" t="s">
        <v>158</v>
      </c>
      <c r="C97" s="590" t="e">
        <f>#REF!</f>
        <v>#REF!</v>
      </c>
      <c r="D97" s="590" t="e">
        <f>#REF!</f>
        <v>#REF!</v>
      </c>
      <c r="E97" s="590" t="e">
        <f>#REF!</f>
        <v>#REF!</v>
      </c>
      <c r="F97" s="590" t="e">
        <f>#REF!</f>
        <v>#REF!</v>
      </c>
      <c r="G97" s="588" t="e">
        <f>#REF!</f>
        <v>#REF!</v>
      </c>
      <c r="J97" s="48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367"/>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row>
    <row r="98" spans="1:187" s="253" customFormat="1" hidden="1">
      <c r="A98" s="546"/>
      <c r="B98" s="583" t="s">
        <v>201</v>
      </c>
      <c r="C98" s="590">
        <v>0</v>
      </c>
      <c r="D98" s="590">
        <v>0</v>
      </c>
      <c r="E98" s="590" t="e">
        <f>#REF!-'7. ייצור חשמל'!E177</f>
        <v>#REF!</v>
      </c>
      <c r="F98" s="590">
        <v>0</v>
      </c>
      <c r="G98" s="588">
        <v>0</v>
      </c>
      <c r="J98" s="48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367"/>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row>
    <row r="99" spans="1:187" s="253" customFormat="1" ht="17.25" hidden="1" thickBot="1">
      <c r="A99" s="546"/>
      <c r="B99" s="602" t="s">
        <v>142</v>
      </c>
      <c r="C99" s="603" t="e">
        <f>SUM(C91:C98)</f>
        <v>#REF!</v>
      </c>
      <c r="D99" s="603" t="e">
        <f>SUM(D91:D98)</f>
        <v>#REF!</v>
      </c>
      <c r="E99" s="603" t="e">
        <f>SUM(E91:E98)</f>
        <v>#REF!</v>
      </c>
      <c r="F99" s="603" t="e">
        <f>SUM(F91:F98)</f>
        <v>#REF!</v>
      </c>
      <c r="G99" s="596" t="e">
        <f>SUM(G91:G98)</f>
        <v>#REF!</v>
      </c>
      <c r="J99" s="48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367"/>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row>
    <row r="100" spans="1:187" s="253" customFormat="1" hidden="1">
      <c r="A100" s="546"/>
      <c r="B100" s="270"/>
      <c r="C100" s="270"/>
      <c r="D100" s="270"/>
      <c r="E100" s="270"/>
      <c r="F100" s="270"/>
      <c r="G100" s="270"/>
      <c r="J100" s="48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367"/>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row>
    <row r="101" spans="1:187" s="246" customFormat="1" ht="20.25" hidden="1" customHeight="1">
      <c r="A101" s="546" t="s">
        <v>2294</v>
      </c>
      <c r="B101" s="584" t="s">
        <v>210</v>
      </c>
      <c r="C101" s="253"/>
      <c r="D101" s="253"/>
      <c r="E101" s="253"/>
      <c r="F101" s="253"/>
      <c r="G101" s="253"/>
      <c r="H101" s="253"/>
      <c r="I101" s="253"/>
      <c r="J101" s="486"/>
      <c r="BJ101" s="367"/>
    </row>
    <row r="102" spans="1:187" s="246" customFormat="1" hidden="1">
      <c r="A102" s="546"/>
      <c r="B102" s="365" t="s">
        <v>202</v>
      </c>
      <c r="C102" s="253"/>
      <c r="D102" s="253"/>
      <c r="E102" s="253"/>
      <c r="F102" s="253"/>
      <c r="G102" s="253"/>
      <c r="H102" s="253"/>
      <c r="I102" s="253"/>
      <c r="J102" s="486"/>
      <c r="BJ102" s="367"/>
    </row>
    <row r="103" spans="1:187" s="246" customFormat="1" hidden="1">
      <c r="A103" s="546"/>
      <c r="B103" s="253"/>
      <c r="C103" s="253"/>
      <c r="D103" s="253"/>
      <c r="E103" s="253"/>
      <c r="F103" s="253"/>
      <c r="G103" s="253"/>
      <c r="H103" s="253"/>
      <c r="I103" s="253"/>
      <c r="J103" s="486"/>
      <c r="BJ103" s="367"/>
    </row>
    <row r="104" spans="1:187" s="585" customFormat="1" ht="17.25" hidden="1" thickBot="1">
      <c r="A104" s="546"/>
      <c r="B104" s="591" t="s">
        <v>47</v>
      </c>
      <c r="C104" s="592" t="s">
        <v>155</v>
      </c>
      <c r="D104" s="604" t="s">
        <v>203</v>
      </c>
      <c r="E104" s="604" t="s">
        <v>216</v>
      </c>
      <c r="F104" s="593" t="s">
        <v>204</v>
      </c>
      <c r="G104" s="253"/>
      <c r="H104" s="253"/>
      <c r="I104" s="253"/>
      <c r="J104" s="48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367"/>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row>
    <row r="105" spans="1:187" s="246" customFormat="1" hidden="1">
      <c r="A105" s="546"/>
      <c r="B105" s="605" t="s">
        <v>41</v>
      </c>
      <c r="C105" s="606" t="s">
        <v>268</v>
      </c>
      <c r="D105" s="363"/>
      <c r="E105" s="587" t="e">
        <f>IF(OR(D105=0,D105=""),' קבועים'!#REF!,D105)</f>
        <v>#REF!</v>
      </c>
      <c r="F105" s="607" t="e">
        <f>D105*C99</f>
        <v>#REF!</v>
      </c>
      <c r="G105" s="253"/>
      <c r="H105" s="253"/>
      <c r="I105" s="253"/>
      <c r="J105" s="486"/>
      <c r="BK105" s="367"/>
    </row>
    <row r="106" spans="1:187" s="246" customFormat="1" hidden="1">
      <c r="A106" s="546"/>
      <c r="B106" s="605" t="s">
        <v>48</v>
      </c>
      <c r="C106" s="586" t="s">
        <v>279</v>
      </c>
      <c r="D106" s="608"/>
      <c r="E106" s="587" t="e">
        <f>IF(OR(D106=0,D106=""),' קבועים'!#REF!,D106)</f>
        <v>#REF!</v>
      </c>
      <c r="F106" s="607" t="e">
        <f>D106*D99</f>
        <v>#REF!</v>
      </c>
      <c r="G106" s="253"/>
      <c r="H106" s="253"/>
      <c r="I106" s="253"/>
      <c r="J106" s="486"/>
      <c r="BK106" s="367"/>
    </row>
    <row r="107" spans="1:187" s="246" customFormat="1" hidden="1">
      <c r="A107" s="546"/>
      <c r="B107" s="605" t="s">
        <v>39</v>
      </c>
      <c r="C107" s="586" t="s">
        <v>280</v>
      </c>
      <c r="D107" s="608"/>
      <c r="E107" s="587">
        <f>IF(OR(D107=0,D107=""),' קבועים'!$C$127,D107)</f>
        <v>0.47</v>
      </c>
      <c r="F107" s="607" t="e">
        <f>D107*E99</f>
        <v>#REF!</v>
      </c>
      <c r="G107" s="253"/>
      <c r="H107" s="253"/>
      <c r="I107" s="253"/>
      <c r="J107" s="486"/>
      <c r="BK107" s="367"/>
    </row>
    <row r="108" spans="1:187" s="246" customFormat="1" hidden="1">
      <c r="A108" s="546"/>
      <c r="B108" s="605" t="s">
        <v>42</v>
      </c>
      <c r="C108" s="586" t="s">
        <v>281</v>
      </c>
      <c r="D108" s="608"/>
      <c r="E108" s="587" t="e">
        <f>IF(OR(D108=0,D108=""),' קבועים'!#REF!,D108)</f>
        <v>#REF!</v>
      </c>
      <c r="F108" s="607" t="e">
        <f>D108*F99</f>
        <v>#REF!</v>
      </c>
      <c r="G108" s="253"/>
      <c r="H108" s="253"/>
      <c r="I108" s="253"/>
      <c r="J108" s="486"/>
      <c r="BK108" s="367"/>
    </row>
    <row r="109" spans="1:187" s="246" customFormat="1" ht="17.25" hidden="1" thickBot="1">
      <c r="A109" s="546"/>
      <c r="B109" s="594" t="s">
        <v>40</v>
      </c>
      <c r="C109" s="595" t="s">
        <v>281</v>
      </c>
      <c r="D109" s="609"/>
      <c r="E109" s="610" t="e">
        <f>IF(OR(D109=0,D109=""),' קבועים'!#REF!,D109)</f>
        <v>#REF!</v>
      </c>
      <c r="F109" s="611" t="e">
        <f>D109*G99</f>
        <v>#REF!</v>
      </c>
      <c r="G109" s="253"/>
      <c r="H109" s="253"/>
      <c r="I109" s="253"/>
      <c r="J109" s="486"/>
      <c r="BK109" s="367"/>
    </row>
    <row r="110" spans="1:187" s="246" customFormat="1" hidden="1">
      <c r="A110" s="546"/>
      <c r="B110" s="253"/>
      <c r="C110" s="253"/>
      <c r="D110" s="253"/>
      <c r="E110" s="253"/>
      <c r="F110" s="253"/>
      <c r="G110" s="253"/>
      <c r="H110" s="253"/>
      <c r="I110" s="253"/>
      <c r="J110" s="486"/>
      <c r="BJ110" s="367"/>
    </row>
    <row r="111" spans="1:187" s="246" customFormat="1" hidden="1">
      <c r="A111" s="546" t="s">
        <v>2295</v>
      </c>
      <c r="B111" s="584" t="s">
        <v>206</v>
      </c>
      <c r="C111" s="253"/>
      <c r="D111" s="253"/>
      <c r="E111" s="253"/>
      <c r="F111" s="253"/>
      <c r="G111" s="253"/>
      <c r="H111" s="253"/>
      <c r="I111" s="253"/>
      <c r="J111" s="486"/>
      <c r="BJ111" s="367"/>
    </row>
    <row r="112" spans="1:187" s="246" customFormat="1" hidden="1">
      <c r="A112" s="546"/>
      <c r="B112" s="253"/>
      <c r="C112" s="253"/>
      <c r="D112" s="253"/>
      <c r="E112" s="253"/>
      <c r="F112" s="253"/>
      <c r="G112" s="253"/>
      <c r="H112" s="253"/>
      <c r="I112" s="253"/>
      <c r="J112" s="486"/>
      <c r="BJ112" s="367"/>
    </row>
    <row r="113" spans="1:191" s="246" customFormat="1" hidden="1">
      <c r="A113" s="546"/>
      <c r="B113" s="612" t="s">
        <v>47</v>
      </c>
      <c r="C113" s="593" t="s">
        <v>207</v>
      </c>
      <c r="D113" s="253"/>
      <c r="E113" s="253"/>
      <c r="F113" s="253"/>
      <c r="G113" s="253"/>
      <c r="H113" s="253"/>
      <c r="I113" s="253"/>
      <c r="J113" s="486"/>
      <c r="BJ113" s="367"/>
    </row>
    <row r="114" spans="1:191" s="246" customFormat="1" hidden="1">
      <c r="A114" s="546"/>
      <c r="B114" s="583" t="s">
        <v>2301</v>
      </c>
      <c r="C114" s="588" t="e">
        <f>(#REF!*#REF!-C91*$E$105)+(#REF!*#REF!-D91*$E$106)+(#REF!*$E$17-E91*$E$107)+(#REF!*#REF!-F91*$E$108)+(#REF!*#REF!-G91*$E$109)</f>
        <v>#REF!</v>
      </c>
      <c r="D114" s="253"/>
      <c r="E114" s="253"/>
      <c r="F114" s="253"/>
      <c r="G114" s="253"/>
      <c r="H114" s="253"/>
      <c r="I114" s="253"/>
      <c r="J114" s="486"/>
      <c r="BJ114" s="367"/>
    </row>
    <row r="115" spans="1:191" s="246" customFormat="1" hidden="1">
      <c r="A115" s="546"/>
      <c r="B115" s="583" t="s">
        <v>156</v>
      </c>
      <c r="C115" s="588" t="e">
        <f>(#REF!*#REF!-C92*$E$105)+(#REF!*#REF!-D92*$E$106)+(C12*$E$17-E92*$E$107)+(#REF!*#REF!-F92*$E$108)+(#REF!*#REF!-G92*$E$109)</f>
        <v>#REF!</v>
      </c>
      <c r="D115" s="253"/>
      <c r="E115" s="253"/>
      <c r="F115" s="253"/>
      <c r="G115" s="253"/>
      <c r="H115" s="253"/>
      <c r="I115" s="253"/>
      <c r="J115" s="486"/>
      <c r="BJ115" s="367"/>
    </row>
    <row r="116" spans="1:191" s="246" customFormat="1" hidden="1">
      <c r="A116" s="546"/>
      <c r="B116" s="583" t="s">
        <v>2277</v>
      </c>
      <c r="C116" s="588" t="e">
        <f>(' קבועים'!#REF!*#REF!-C93*$E$105)+(' קבועים'!#REF!*#REF!-D93*$E$106)+(' קבועים'!#REF!*$E$17-E93*$E$107)+(' קבועים'!#REF!*#REF!-F93*$E$108)+(' קבועים'!#REF!*#REF!-G93*$E$109)</f>
        <v>#REF!</v>
      </c>
      <c r="D116" s="253"/>
      <c r="E116" s="253"/>
      <c r="F116" s="253"/>
      <c r="G116" s="253"/>
      <c r="H116" s="253"/>
      <c r="I116" s="253"/>
      <c r="J116" s="486"/>
      <c r="BJ116" s="367"/>
    </row>
    <row r="117" spans="1:191" s="246" customFormat="1" hidden="1">
      <c r="A117" s="546"/>
      <c r="B117" s="583" t="s">
        <v>157</v>
      </c>
      <c r="C117" s="588" t="e">
        <f>(#REF!*#REF!-C94*$E$105)+(#REF!*#REF!-D94*$E$106)+(#REF!*$E$17-E94*$E$107)+(#REF!*#REF!-F94*$E$108)+(#REF!*#REF!-G94*$E$109)</f>
        <v>#REF!</v>
      </c>
      <c r="D117" s="253"/>
      <c r="E117" s="253"/>
      <c r="F117" s="253"/>
      <c r="G117" s="253"/>
      <c r="H117" s="253"/>
      <c r="I117" s="253"/>
      <c r="J117" s="486"/>
      <c r="BJ117" s="367"/>
    </row>
    <row r="118" spans="1:191" s="246" customFormat="1" hidden="1">
      <c r="A118" s="546"/>
      <c r="B118" s="583" t="s">
        <v>2288</v>
      </c>
      <c r="C118" s="588" t="e">
        <f>(#REF!*#REF!-C95*$E$105)+(#REF!*#REF!-D95*$E$106)+(#REF!*$E$17-E95*$E$107)+(#REF!*#REF!-F95*$E$108)+(#REF!*#REF!-G95*$E$109)</f>
        <v>#REF!</v>
      </c>
      <c r="D118" s="253"/>
      <c r="E118" s="253"/>
      <c r="F118" s="253"/>
      <c r="G118" s="253"/>
      <c r="H118" s="253"/>
      <c r="I118" s="253"/>
      <c r="J118" s="486"/>
      <c r="BJ118" s="367"/>
    </row>
    <row r="119" spans="1:191" s="246" customFormat="1" hidden="1">
      <c r="A119" s="546"/>
      <c r="B119" s="583" t="s">
        <v>2289</v>
      </c>
      <c r="C119" s="588" t="e">
        <f>(#REF!*#REF!-C96*$E$105)+(#REF!*#REF!-D96*$E$106)+(#REF!*$E$17-E96*$E$107)+(#REF!*#REF!-F96*$E$108)+(#REF!*#REF!-G96*$E$109)</f>
        <v>#REF!</v>
      </c>
      <c r="D119" s="253"/>
      <c r="E119" s="253"/>
      <c r="F119" s="253"/>
      <c r="G119" s="253"/>
      <c r="H119" s="253"/>
      <c r="I119" s="253"/>
      <c r="J119" s="486"/>
      <c r="BJ119" s="367"/>
    </row>
    <row r="120" spans="1:191" s="246" customFormat="1" hidden="1">
      <c r="A120" s="546"/>
      <c r="B120" s="583" t="s">
        <v>158</v>
      </c>
      <c r="C120" s="588" t="e">
        <f>(#REF!*#REF!-C97*$E$105)+(#REF!*#REF!-D97*$E$106)+(#REF!*$E$17-E97*$E$107)+(#REF!*#REF!-F97*$E$108)+(#REF!*#REF!-G97*$E$109)</f>
        <v>#REF!</v>
      </c>
      <c r="D120" s="253"/>
      <c r="E120" s="253"/>
      <c r="F120" s="253"/>
      <c r="G120" s="253"/>
      <c r="H120" s="253"/>
      <c r="I120" s="253"/>
      <c r="J120" s="486"/>
      <c r="BJ120" s="367"/>
    </row>
    <row r="121" spans="1:191" s="246" customFormat="1" hidden="1">
      <c r="A121" s="546"/>
      <c r="B121" s="583" t="s">
        <v>201</v>
      </c>
      <c r="C121" s="588" t="e">
        <f>(#REF!*#REF!-C98*$E$105)+(#REF!*#REF!-D98*$E$106)+(#REF!*$E$17-E98*$E$107)+(#REF!*#REF!-F98*$E$108)+(#REF!*#REF!-G98*$E$109)</f>
        <v>#REF!</v>
      </c>
      <c r="D121" s="253"/>
      <c r="E121" s="253"/>
      <c r="F121" s="253"/>
      <c r="G121" s="253"/>
      <c r="H121" s="253"/>
      <c r="I121" s="253"/>
      <c r="J121" s="486"/>
      <c r="BJ121" s="367"/>
    </row>
    <row r="122" spans="1:191" s="246" customFormat="1" ht="17.25" hidden="1" thickBot="1">
      <c r="A122" s="546"/>
      <c r="B122" s="602" t="s">
        <v>142</v>
      </c>
      <c r="C122" s="596" t="e">
        <f>SUM(C114:C121)</f>
        <v>#REF!</v>
      </c>
      <c r="D122" s="253"/>
      <c r="E122" s="253"/>
      <c r="F122" s="253"/>
      <c r="G122" s="253"/>
      <c r="H122" s="253"/>
      <c r="I122" s="253"/>
      <c r="J122" s="486"/>
      <c r="BJ122" s="367"/>
    </row>
    <row r="123" spans="1:191" s="246" customFormat="1" hidden="1">
      <c r="A123" s="546"/>
      <c r="B123" s="253"/>
      <c r="C123" s="253"/>
      <c r="D123" s="253"/>
      <c r="E123" s="253"/>
      <c r="F123" s="253"/>
      <c r="G123" s="253"/>
      <c r="H123" s="253"/>
      <c r="I123" s="253"/>
      <c r="J123" s="486"/>
      <c r="BJ123" s="367"/>
    </row>
    <row r="124" spans="1:191" s="415" customFormat="1" ht="33" hidden="1">
      <c r="A124" s="648">
        <v>9.8000000000000007</v>
      </c>
      <c r="B124" s="638" t="s">
        <v>126</v>
      </c>
      <c r="C124" s="413"/>
      <c r="D124" s="639"/>
      <c r="E124" s="413"/>
      <c r="F124" s="413"/>
      <c r="G124" s="413"/>
      <c r="H124" s="413"/>
      <c r="I124" s="640"/>
      <c r="J124" s="647"/>
      <c r="K124" s="414"/>
      <c r="L124" s="414"/>
      <c r="M124" s="414"/>
      <c r="N124" s="414"/>
      <c r="O124" s="414"/>
      <c r="P124" s="414"/>
      <c r="Q124" s="414"/>
      <c r="R124" s="414"/>
      <c r="S124" s="414"/>
      <c r="T124" s="414"/>
      <c r="U124" s="414"/>
      <c r="V124" s="414"/>
      <c r="W124" s="414"/>
      <c r="X124" s="414"/>
      <c r="Y124" s="414"/>
      <c r="Z124" s="414"/>
      <c r="AA124" s="414"/>
      <c r="AB124" s="414"/>
      <c r="AC124" s="414"/>
      <c r="AD124" s="414"/>
      <c r="AE124" s="414"/>
      <c r="AF124" s="414"/>
      <c r="AG124" s="414"/>
      <c r="AH124" s="414"/>
      <c r="AI124" s="414"/>
      <c r="AJ124" s="414"/>
      <c r="AK124" s="414"/>
      <c r="AL124" s="414"/>
      <c r="AM124" s="414"/>
      <c r="AN124" s="414"/>
      <c r="AO124" s="414"/>
      <c r="AP124" s="414"/>
      <c r="AQ124" s="414"/>
      <c r="AR124" s="414"/>
      <c r="AS124" s="414"/>
      <c r="AT124" s="414"/>
      <c r="AU124" s="414"/>
      <c r="AV124" s="414"/>
      <c r="AW124" s="414"/>
      <c r="AX124" s="414"/>
      <c r="AY124" s="414"/>
      <c r="AZ124" s="414"/>
      <c r="BA124" s="414"/>
      <c r="BB124" s="414"/>
      <c r="BC124" s="414"/>
      <c r="BD124" s="414"/>
      <c r="BE124" s="414"/>
      <c r="BF124" s="414"/>
      <c r="BG124" s="414"/>
      <c r="BH124" s="414"/>
      <c r="BI124" s="414"/>
      <c r="BJ124" s="414"/>
      <c r="BK124" s="414"/>
      <c r="BL124" s="414"/>
      <c r="BM124" s="414"/>
      <c r="BN124" s="414"/>
      <c r="BO124" s="414"/>
      <c r="BP124" s="414"/>
      <c r="BQ124" s="414"/>
      <c r="BR124" s="414"/>
      <c r="BS124" s="414"/>
      <c r="BT124" s="414"/>
      <c r="BU124" s="414"/>
      <c r="BV124" s="414"/>
      <c r="BW124" s="414"/>
      <c r="BX124" s="414"/>
      <c r="BY124" s="414"/>
      <c r="BZ124" s="411"/>
      <c r="CA124" s="411"/>
      <c r="CB124" s="411"/>
      <c r="CC124" s="411"/>
      <c r="CD124" s="411"/>
      <c r="CE124" s="411"/>
      <c r="CF124" s="411"/>
      <c r="CG124" s="411"/>
      <c r="CH124" s="411"/>
      <c r="CI124" s="411"/>
      <c r="CJ124" s="411"/>
      <c r="CK124" s="411"/>
      <c r="CL124" s="411"/>
    </row>
    <row r="125" spans="1:191" s="253" customFormat="1" hidden="1">
      <c r="A125" s="546"/>
      <c r="B125" s="764"/>
      <c r="C125" s="764"/>
      <c r="J125" s="48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367"/>
      <c r="BP125" s="246"/>
      <c r="BQ125" s="246"/>
      <c r="BR125" s="246"/>
      <c r="BS125" s="246"/>
      <c r="BT125" s="246"/>
      <c r="BU125" s="246"/>
      <c r="BV125" s="246"/>
      <c r="BW125" s="246"/>
      <c r="BX125" s="246"/>
      <c r="BY125" s="246"/>
      <c r="BZ125" s="246"/>
      <c r="CA125" s="246"/>
      <c r="CB125" s="246"/>
      <c r="CC125" s="246"/>
      <c r="CD125" s="246"/>
      <c r="CE125" s="246"/>
      <c r="CF125" s="246"/>
      <c r="CG125" s="246"/>
      <c r="CH125" s="246"/>
      <c r="CI125" s="246"/>
      <c r="CJ125" s="246"/>
      <c r="CK125" s="246"/>
      <c r="CL125" s="246"/>
      <c r="CM125" s="246"/>
      <c r="CN125" s="246"/>
      <c r="CO125" s="246"/>
      <c r="CP125" s="246"/>
      <c r="CQ125" s="246"/>
      <c r="CR125" s="246"/>
      <c r="CS125" s="246"/>
      <c r="CT125" s="246"/>
      <c r="CU125" s="246"/>
      <c r="CV125" s="246"/>
      <c r="CW125" s="246"/>
      <c r="CX125" s="246"/>
      <c r="CY125" s="246"/>
      <c r="CZ125" s="246"/>
      <c r="DA125" s="246"/>
      <c r="DB125" s="246"/>
      <c r="DC125" s="246"/>
      <c r="DD125" s="246"/>
      <c r="DE125" s="246"/>
      <c r="DF125" s="246"/>
      <c r="DG125" s="246"/>
      <c r="DH125" s="246"/>
      <c r="DI125" s="246"/>
      <c r="DJ125" s="246"/>
      <c r="DK125" s="246"/>
      <c r="DL125" s="246"/>
      <c r="DM125" s="246"/>
      <c r="DN125" s="246"/>
      <c r="DO125" s="246"/>
      <c r="DP125" s="246"/>
      <c r="DQ125" s="246"/>
      <c r="DR125" s="246"/>
      <c r="DS125" s="246"/>
      <c r="DT125" s="246"/>
      <c r="DU125" s="246"/>
      <c r="DV125" s="246"/>
      <c r="DW125" s="246"/>
      <c r="DX125" s="246"/>
      <c r="DY125" s="246"/>
      <c r="DZ125" s="246"/>
      <c r="EA125" s="246"/>
      <c r="EB125" s="246"/>
      <c r="EC125" s="246"/>
      <c r="ED125" s="246"/>
      <c r="EE125" s="246"/>
      <c r="EF125" s="246"/>
      <c r="EG125" s="246"/>
      <c r="EH125" s="246"/>
      <c r="EI125" s="246"/>
      <c r="EJ125" s="246"/>
      <c r="EK125" s="246"/>
      <c r="EL125" s="246"/>
      <c r="EM125" s="246"/>
      <c r="EN125" s="246"/>
      <c r="EO125" s="246"/>
      <c r="EP125" s="246"/>
      <c r="EQ125" s="246"/>
      <c r="ER125" s="246"/>
      <c r="ES125" s="246"/>
      <c r="ET125" s="246"/>
      <c r="EU125" s="246"/>
      <c r="EV125" s="246"/>
      <c r="EW125" s="246"/>
      <c r="EX125" s="246"/>
      <c r="EY125" s="246"/>
      <c r="EZ125" s="246"/>
      <c r="FA125" s="246"/>
      <c r="FB125" s="246"/>
      <c r="FC125" s="246"/>
      <c r="FD125" s="246"/>
      <c r="FE125" s="246"/>
      <c r="FF125" s="246"/>
      <c r="FG125" s="246"/>
      <c r="FH125" s="246"/>
      <c r="FI125" s="246"/>
      <c r="FJ125" s="246"/>
      <c r="FK125" s="246"/>
      <c r="FL125" s="246"/>
      <c r="FM125" s="246"/>
      <c r="FN125" s="246"/>
      <c r="FO125" s="246"/>
      <c r="FP125" s="246"/>
      <c r="FQ125" s="246"/>
      <c r="FR125" s="246"/>
      <c r="FS125" s="246"/>
      <c r="FT125" s="246"/>
      <c r="FU125" s="246"/>
      <c r="FV125" s="246"/>
      <c r="FW125" s="246"/>
      <c r="FX125" s="246"/>
      <c r="FY125" s="246"/>
      <c r="FZ125" s="246"/>
      <c r="GA125" s="246"/>
      <c r="GB125" s="246"/>
      <c r="GC125" s="246"/>
      <c r="GD125" s="246"/>
      <c r="GE125" s="246"/>
      <c r="GF125" s="246"/>
      <c r="GG125" s="246"/>
      <c r="GH125" s="246"/>
      <c r="GI125" s="246"/>
    </row>
    <row r="126" spans="1:191" s="253" customFormat="1" ht="33" hidden="1">
      <c r="A126" s="546"/>
      <c r="B126" s="368" t="s">
        <v>149</v>
      </c>
      <c r="C126" s="382"/>
      <c r="J126" s="48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367"/>
      <c r="BP126" s="246"/>
      <c r="BQ126" s="246"/>
      <c r="BR126" s="246"/>
      <c r="BS126" s="246"/>
      <c r="BT126" s="246"/>
      <c r="BU126" s="246"/>
      <c r="BV126" s="246"/>
      <c r="BW126" s="246"/>
      <c r="BX126" s="246"/>
      <c r="BY126" s="246"/>
      <c r="BZ126" s="246"/>
      <c r="CA126" s="246"/>
      <c r="CB126" s="246"/>
      <c r="CC126" s="246"/>
      <c r="CD126" s="246"/>
      <c r="CE126" s="246"/>
      <c r="CF126" s="246"/>
      <c r="CG126" s="246"/>
      <c r="CH126" s="246"/>
      <c r="CI126" s="246"/>
      <c r="CJ126" s="246"/>
      <c r="CK126" s="246"/>
      <c r="CL126" s="246"/>
      <c r="CM126" s="246"/>
      <c r="CN126" s="246"/>
      <c r="CO126" s="246"/>
      <c r="CP126" s="246"/>
      <c r="CQ126" s="246"/>
      <c r="CR126" s="246"/>
      <c r="CS126" s="246"/>
      <c r="CT126" s="246"/>
      <c r="CU126" s="246"/>
      <c r="CV126" s="246"/>
      <c r="CW126" s="246"/>
      <c r="CX126" s="246"/>
      <c r="CY126" s="246"/>
      <c r="CZ126" s="246"/>
      <c r="DA126" s="246"/>
      <c r="DB126" s="246"/>
      <c r="DC126" s="246"/>
      <c r="DD126" s="246"/>
      <c r="DE126" s="246"/>
      <c r="DF126" s="246"/>
      <c r="DG126" s="246"/>
      <c r="DH126" s="246"/>
      <c r="DI126" s="246"/>
      <c r="DJ126" s="246"/>
      <c r="DK126" s="246"/>
      <c r="DL126" s="246"/>
      <c r="DM126" s="246"/>
      <c r="DN126" s="246"/>
      <c r="DO126" s="246"/>
      <c r="DP126" s="246"/>
      <c r="DQ126" s="246"/>
      <c r="DR126" s="246"/>
      <c r="DS126" s="246"/>
      <c r="DT126" s="246"/>
      <c r="DU126" s="246"/>
      <c r="DV126" s="246"/>
      <c r="DW126" s="246"/>
      <c r="DX126" s="246"/>
      <c r="DY126" s="246"/>
      <c r="DZ126" s="246"/>
      <c r="EA126" s="246"/>
      <c r="EB126" s="246"/>
      <c r="EC126" s="246"/>
      <c r="ED126" s="246"/>
      <c r="EE126" s="246"/>
      <c r="EF126" s="246"/>
      <c r="EG126" s="246"/>
      <c r="EH126" s="246"/>
      <c r="EI126" s="246"/>
      <c r="EJ126" s="246"/>
      <c r="EK126" s="246"/>
      <c r="EL126" s="246"/>
      <c r="EM126" s="246"/>
      <c r="EN126" s="246"/>
      <c r="EO126" s="246"/>
      <c r="EP126" s="246"/>
      <c r="EQ126" s="246"/>
      <c r="ER126" s="246"/>
      <c r="ES126" s="246"/>
      <c r="ET126" s="246"/>
      <c r="EU126" s="246"/>
      <c r="EV126" s="246"/>
      <c r="EW126" s="246"/>
      <c r="EX126" s="246"/>
      <c r="EY126" s="246"/>
      <c r="EZ126" s="246"/>
      <c r="FA126" s="246"/>
      <c r="FB126" s="246"/>
      <c r="FC126" s="246"/>
      <c r="FD126" s="246"/>
      <c r="FE126" s="246"/>
      <c r="FF126" s="246"/>
      <c r="FG126" s="246"/>
      <c r="FH126" s="246"/>
      <c r="FI126" s="246"/>
      <c r="FJ126" s="246"/>
      <c r="FK126" s="246"/>
      <c r="FL126" s="246"/>
      <c r="FM126" s="246"/>
      <c r="FN126" s="246"/>
      <c r="FO126" s="246"/>
      <c r="FP126" s="246"/>
      <c r="FQ126" s="246"/>
      <c r="FR126" s="246"/>
      <c r="FS126" s="246"/>
      <c r="FT126" s="246"/>
      <c r="FU126" s="246"/>
      <c r="FV126" s="246"/>
      <c r="FW126" s="246"/>
      <c r="FX126" s="246"/>
      <c r="FY126" s="246"/>
      <c r="FZ126" s="246"/>
      <c r="GA126" s="246"/>
      <c r="GB126" s="246"/>
      <c r="GC126" s="246"/>
      <c r="GD126" s="246"/>
      <c r="GE126" s="246"/>
      <c r="GF126" s="246"/>
      <c r="GG126" s="246"/>
      <c r="GH126" s="246"/>
      <c r="GI126" s="246"/>
    </row>
    <row r="127" spans="1:191" s="246" customFormat="1" hidden="1">
      <c r="A127" s="546"/>
      <c r="B127" s="253"/>
      <c r="C127" s="253"/>
      <c r="D127" s="253"/>
      <c r="E127" s="253"/>
      <c r="F127" s="253"/>
      <c r="G127" s="253"/>
      <c r="H127" s="253"/>
      <c r="I127" s="253"/>
      <c r="J127" s="486"/>
      <c r="BJ127" s="367"/>
    </row>
    <row r="128" spans="1:191" s="246" customFormat="1" hidden="1">
      <c r="A128" s="546" t="s">
        <v>2296</v>
      </c>
      <c r="B128" s="584" t="s">
        <v>226</v>
      </c>
      <c r="C128" s="253"/>
      <c r="D128" s="253"/>
      <c r="E128" s="253"/>
      <c r="F128" s="253"/>
      <c r="G128" s="253"/>
      <c r="H128" s="253"/>
      <c r="I128" s="253"/>
      <c r="J128" s="486"/>
    </row>
    <row r="129" spans="1:186" s="253" customFormat="1" hidden="1">
      <c r="A129" s="546"/>
      <c r="J129" s="48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367"/>
      <c r="BK129" s="246"/>
      <c r="BL129" s="246"/>
      <c r="BM129" s="246"/>
      <c r="BN129" s="246"/>
      <c r="BO129" s="246"/>
      <c r="BP129" s="246"/>
      <c r="BQ129" s="246"/>
      <c r="BR129" s="246"/>
      <c r="BS129" s="246"/>
      <c r="BT129" s="246"/>
      <c r="BU129" s="246"/>
      <c r="BV129" s="246"/>
      <c r="BW129" s="246"/>
      <c r="BX129" s="246"/>
      <c r="BY129" s="246"/>
      <c r="BZ129" s="246"/>
      <c r="CA129" s="246"/>
      <c r="CB129" s="246"/>
      <c r="CC129" s="246"/>
      <c r="CD129" s="246"/>
      <c r="CE129" s="246"/>
      <c r="CF129" s="246"/>
      <c r="CG129" s="246"/>
      <c r="CH129" s="246"/>
      <c r="CI129" s="246"/>
      <c r="CJ129" s="246"/>
      <c r="CK129" s="246"/>
      <c r="CL129" s="246"/>
      <c r="CM129" s="246"/>
      <c r="CN129" s="246"/>
      <c r="CO129" s="246"/>
      <c r="CP129" s="246"/>
      <c r="CQ129" s="246"/>
      <c r="CR129" s="246"/>
      <c r="CS129" s="246"/>
      <c r="CT129" s="246"/>
      <c r="CU129" s="246"/>
      <c r="CV129" s="246"/>
      <c r="CW129" s="246"/>
      <c r="CX129" s="246"/>
      <c r="CY129" s="246"/>
      <c r="CZ129" s="246"/>
      <c r="DA129" s="246"/>
      <c r="DB129" s="246"/>
      <c r="DC129" s="246"/>
      <c r="DD129" s="246"/>
      <c r="DE129" s="246"/>
      <c r="DF129" s="246"/>
      <c r="DG129" s="246"/>
      <c r="DH129" s="246"/>
      <c r="DI129" s="246"/>
      <c r="DJ129" s="246"/>
      <c r="DK129" s="246"/>
      <c r="DL129" s="246"/>
      <c r="DM129" s="246"/>
      <c r="DN129" s="246"/>
      <c r="DO129" s="246"/>
      <c r="DP129" s="246"/>
      <c r="DQ129" s="246"/>
      <c r="DR129" s="246"/>
      <c r="DS129" s="246"/>
      <c r="DT129" s="246"/>
      <c r="DU129" s="246"/>
      <c r="DV129" s="246"/>
      <c r="DW129" s="246"/>
      <c r="DX129" s="246"/>
      <c r="DY129" s="246"/>
      <c r="DZ129" s="246"/>
      <c r="EA129" s="246"/>
      <c r="EB129" s="246"/>
      <c r="EC129" s="246"/>
      <c r="ED129" s="246"/>
      <c r="EE129" s="246"/>
      <c r="EF129" s="246"/>
      <c r="EG129" s="246"/>
      <c r="EH129" s="246"/>
      <c r="EI129" s="246"/>
      <c r="EJ129" s="246"/>
      <c r="EK129" s="246"/>
      <c r="EL129" s="246"/>
      <c r="EM129" s="246"/>
      <c r="EN129" s="246"/>
      <c r="EO129" s="246"/>
      <c r="EP129" s="246"/>
      <c r="EQ129" s="246"/>
      <c r="ER129" s="246"/>
      <c r="ES129" s="246"/>
      <c r="ET129" s="246"/>
      <c r="EU129" s="246"/>
      <c r="EV129" s="246"/>
      <c r="EW129" s="246"/>
      <c r="EX129" s="246"/>
      <c r="EY129" s="246"/>
      <c r="EZ129" s="246"/>
      <c r="FA129" s="246"/>
      <c r="FB129" s="246"/>
      <c r="FC129" s="246"/>
      <c r="FD129" s="246"/>
      <c r="FE129" s="246"/>
      <c r="FF129" s="246"/>
      <c r="FG129" s="246"/>
      <c r="FH129" s="246"/>
      <c r="FI129" s="246"/>
      <c r="FJ129" s="246"/>
      <c r="FK129" s="246"/>
      <c r="FL129" s="246"/>
      <c r="FM129" s="246"/>
      <c r="FN129" s="246"/>
      <c r="FO129" s="246"/>
      <c r="FP129" s="246"/>
      <c r="FQ129" s="246"/>
      <c r="FR129" s="246"/>
      <c r="FS129" s="246"/>
      <c r="FT129" s="246"/>
      <c r="FU129" s="246"/>
      <c r="FV129" s="246"/>
      <c r="FW129" s="246"/>
      <c r="FX129" s="246"/>
      <c r="FY129" s="246"/>
      <c r="FZ129" s="246"/>
      <c r="GA129" s="246"/>
      <c r="GB129" s="246"/>
      <c r="GC129" s="246"/>
      <c r="GD129" s="246"/>
    </row>
    <row r="130" spans="1:186" s="246" customFormat="1" hidden="1">
      <c r="A130" s="546"/>
      <c r="B130" s="591" t="s">
        <v>47</v>
      </c>
      <c r="C130" s="597" t="s">
        <v>41</v>
      </c>
      <c r="D130" s="597" t="s">
        <v>48</v>
      </c>
      <c r="E130" s="597" t="s">
        <v>39</v>
      </c>
      <c r="F130" s="597" t="s">
        <v>42</v>
      </c>
      <c r="G130" s="598" t="s">
        <v>40</v>
      </c>
      <c r="H130" s="253"/>
      <c r="I130" s="253"/>
      <c r="J130" s="486"/>
    </row>
    <row r="131" spans="1:186" s="253" customFormat="1" hidden="1">
      <c r="A131" s="546"/>
      <c r="B131" s="599" t="s">
        <v>155</v>
      </c>
      <c r="C131" s="600" t="s">
        <v>46</v>
      </c>
      <c r="D131" s="600" t="s">
        <v>44</v>
      </c>
      <c r="E131" s="600" t="s">
        <v>45</v>
      </c>
      <c r="F131" s="600" t="s">
        <v>43</v>
      </c>
      <c r="G131" s="601" t="s">
        <v>43</v>
      </c>
      <c r="J131" s="48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367"/>
      <c r="BK131" s="246"/>
      <c r="BL131" s="246"/>
      <c r="BM131" s="246"/>
      <c r="BN131" s="246"/>
      <c r="BO131" s="246"/>
      <c r="BP131" s="246"/>
      <c r="BQ131" s="246"/>
      <c r="BR131" s="246"/>
      <c r="BS131" s="246"/>
      <c r="BT131" s="246"/>
      <c r="BU131" s="246"/>
      <c r="BV131" s="246"/>
      <c r="BW131" s="246"/>
      <c r="BX131" s="246"/>
      <c r="BY131" s="246"/>
      <c r="BZ131" s="246"/>
      <c r="CA131" s="246"/>
      <c r="CB131" s="246"/>
      <c r="CC131" s="246"/>
      <c r="CD131" s="246"/>
      <c r="CE131" s="246"/>
      <c r="CF131" s="246"/>
      <c r="CG131" s="246"/>
      <c r="CH131" s="246"/>
      <c r="CI131" s="246"/>
      <c r="CJ131" s="246"/>
      <c r="CK131" s="246"/>
      <c r="CL131" s="246"/>
      <c r="CM131" s="246"/>
      <c r="CN131" s="246"/>
      <c r="CO131" s="246"/>
      <c r="CP131" s="246"/>
      <c r="CQ131" s="246"/>
      <c r="CR131" s="246"/>
      <c r="CS131" s="246"/>
      <c r="CT131" s="246"/>
      <c r="CU131" s="246"/>
      <c r="CV131" s="246"/>
      <c r="CW131" s="246"/>
      <c r="CX131" s="246"/>
      <c r="CY131" s="246"/>
      <c r="CZ131" s="246"/>
      <c r="DA131" s="246"/>
      <c r="DB131" s="246"/>
      <c r="DC131" s="246"/>
      <c r="DD131" s="246"/>
      <c r="DE131" s="246"/>
      <c r="DF131" s="246"/>
      <c r="DG131" s="246"/>
      <c r="DH131" s="246"/>
      <c r="DI131" s="246"/>
      <c r="DJ131" s="246"/>
      <c r="DK131" s="246"/>
      <c r="DL131" s="246"/>
      <c r="DM131" s="246"/>
      <c r="DN131" s="246"/>
      <c r="DO131" s="246"/>
      <c r="DP131" s="246"/>
      <c r="DQ131" s="246"/>
      <c r="DR131" s="246"/>
      <c r="DS131" s="246"/>
      <c r="DT131" s="246"/>
      <c r="DU131" s="246"/>
      <c r="DV131" s="246"/>
      <c r="DW131" s="246"/>
      <c r="DX131" s="246"/>
      <c r="DY131" s="246"/>
      <c r="DZ131" s="246"/>
      <c r="EA131" s="246"/>
      <c r="EB131" s="246"/>
      <c r="EC131" s="246"/>
      <c r="ED131" s="246"/>
      <c r="EE131" s="246"/>
      <c r="EF131" s="246"/>
      <c r="EG131" s="246"/>
      <c r="EH131" s="246"/>
      <c r="EI131" s="246"/>
      <c r="EJ131" s="246"/>
      <c r="EK131" s="246"/>
      <c r="EL131" s="246"/>
      <c r="EM131" s="246"/>
      <c r="EN131" s="246"/>
      <c r="EO131" s="246"/>
      <c r="EP131" s="246"/>
      <c r="EQ131" s="246"/>
      <c r="ER131" s="246"/>
      <c r="ES131" s="246"/>
      <c r="ET131" s="246"/>
      <c r="EU131" s="246"/>
      <c r="EV131" s="246"/>
      <c r="EW131" s="246"/>
      <c r="EX131" s="246"/>
      <c r="EY131" s="246"/>
      <c r="EZ131" s="246"/>
      <c r="FA131" s="246"/>
      <c r="FB131" s="246"/>
      <c r="FC131" s="246"/>
      <c r="FD131" s="246"/>
      <c r="FE131" s="246"/>
      <c r="FF131" s="246"/>
      <c r="FG131" s="246"/>
      <c r="FH131" s="246"/>
      <c r="FI131" s="246"/>
      <c r="FJ131" s="246"/>
      <c r="FK131" s="246"/>
      <c r="FL131" s="246"/>
      <c r="FM131" s="246"/>
      <c r="FN131" s="246"/>
      <c r="FO131" s="246"/>
      <c r="FP131" s="246"/>
      <c r="FQ131" s="246"/>
      <c r="FR131" s="246"/>
      <c r="FS131" s="246"/>
      <c r="FT131" s="246"/>
      <c r="FU131" s="246"/>
      <c r="FV131" s="246"/>
      <c r="FW131" s="246"/>
      <c r="FX131" s="246"/>
      <c r="FY131" s="246"/>
      <c r="FZ131" s="246"/>
      <c r="GA131" s="246"/>
      <c r="GB131" s="246"/>
      <c r="GC131" s="246"/>
      <c r="GD131" s="246"/>
    </row>
    <row r="132" spans="1:186" s="246" customFormat="1" hidden="1">
      <c r="A132" s="546"/>
      <c r="B132" s="583" t="s">
        <v>2301</v>
      </c>
      <c r="C132" s="590">
        <v>0</v>
      </c>
      <c r="D132" s="590">
        <v>0</v>
      </c>
      <c r="E132" s="590" t="e">
        <f>#REF!</f>
        <v>#REF!</v>
      </c>
      <c r="F132" s="590">
        <v>0</v>
      </c>
      <c r="G132" s="588">
        <v>0</v>
      </c>
      <c r="H132" s="253"/>
      <c r="I132" s="253"/>
      <c r="J132" s="486"/>
      <c r="BJ132" s="367"/>
    </row>
    <row r="133" spans="1:186" s="253" customFormat="1" hidden="1">
      <c r="A133" s="546"/>
      <c r="B133" s="583" t="s">
        <v>156</v>
      </c>
      <c r="C133" s="590">
        <v>0</v>
      </c>
      <c r="D133" s="590">
        <v>0</v>
      </c>
      <c r="E133" s="590">
        <f>' תאורה'!E214</f>
        <v>0</v>
      </c>
      <c r="F133" s="590">
        <v>0</v>
      </c>
      <c r="G133" s="588">
        <v>0</v>
      </c>
      <c r="J133" s="48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367"/>
      <c r="BK133" s="246"/>
      <c r="BL133" s="246"/>
      <c r="BM133" s="246"/>
      <c r="BN133" s="246"/>
      <c r="BO133" s="246"/>
      <c r="BP133" s="246"/>
      <c r="BQ133" s="246"/>
      <c r="BR133" s="246"/>
      <c r="BS133" s="246"/>
      <c r="BT133" s="246"/>
      <c r="BU133" s="246"/>
      <c r="BV133" s="246"/>
      <c r="BW133" s="246"/>
      <c r="BX133" s="246"/>
      <c r="BY133" s="246"/>
      <c r="BZ133" s="246"/>
      <c r="CA133" s="246"/>
      <c r="CB133" s="246"/>
      <c r="CC133" s="246"/>
      <c r="CD133" s="246"/>
      <c r="CE133" s="246"/>
      <c r="CF133" s="246"/>
      <c r="CG133" s="246"/>
      <c r="CH133" s="246"/>
      <c r="CI133" s="246"/>
      <c r="CJ133" s="246"/>
      <c r="CK133" s="246"/>
      <c r="CL133" s="246"/>
      <c r="CM133" s="246"/>
      <c r="CN133" s="246"/>
      <c r="CO133" s="246"/>
      <c r="CP133" s="246"/>
      <c r="CQ133" s="246"/>
      <c r="CR133" s="246"/>
      <c r="CS133" s="246"/>
      <c r="CT133" s="246"/>
      <c r="CU133" s="246"/>
      <c r="CV133" s="246"/>
      <c r="CW133" s="246"/>
      <c r="CX133" s="246"/>
      <c r="CY133" s="246"/>
      <c r="CZ133" s="246"/>
      <c r="DA133" s="246"/>
      <c r="DB133" s="246"/>
      <c r="DC133" s="246"/>
      <c r="DD133" s="246"/>
      <c r="DE133" s="246"/>
      <c r="DF133" s="246"/>
      <c r="DG133" s="246"/>
      <c r="DH133" s="246"/>
      <c r="DI133" s="246"/>
      <c r="DJ133" s="246"/>
      <c r="DK133" s="246"/>
      <c r="DL133" s="246"/>
      <c r="DM133" s="246"/>
      <c r="DN133" s="246"/>
      <c r="DO133" s="246"/>
      <c r="DP133" s="246"/>
      <c r="DQ133" s="246"/>
      <c r="DR133" s="246"/>
      <c r="DS133" s="246"/>
      <c r="DT133" s="246"/>
      <c r="DU133" s="246"/>
      <c r="DV133" s="246"/>
      <c r="DW133" s="246"/>
      <c r="DX133" s="246"/>
      <c r="DY133" s="246"/>
      <c r="DZ133" s="246"/>
      <c r="EA133" s="246"/>
      <c r="EB133" s="246"/>
      <c r="EC133" s="246"/>
      <c r="ED133" s="246"/>
      <c r="EE133" s="246"/>
      <c r="EF133" s="246"/>
      <c r="EG133" s="246"/>
      <c r="EH133" s="246"/>
      <c r="EI133" s="246"/>
      <c r="EJ133" s="246"/>
      <c r="EK133" s="246"/>
      <c r="EL133" s="246"/>
      <c r="EM133" s="246"/>
      <c r="EN133" s="246"/>
      <c r="EO133" s="246"/>
      <c r="EP133" s="246"/>
      <c r="EQ133" s="246"/>
      <c r="ER133" s="246"/>
      <c r="ES133" s="246"/>
      <c r="ET133" s="246"/>
      <c r="EU133" s="246"/>
      <c r="EV133" s="246"/>
      <c r="EW133" s="246"/>
      <c r="EX133" s="246"/>
      <c r="EY133" s="246"/>
      <c r="EZ133" s="246"/>
      <c r="FA133" s="246"/>
      <c r="FB133" s="246"/>
      <c r="FC133" s="246"/>
      <c r="FD133" s="246"/>
      <c r="FE133" s="246"/>
      <c r="FF133" s="246"/>
      <c r="FG133" s="246"/>
      <c r="FH133" s="246"/>
      <c r="FI133" s="246"/>
      <c r="FJ133" s="246"/>
      <c r="FK133" s="246"/>
      <c r="FL133" s="246"/>
      <c r="FM133" s="246"/>
      <c r="FN133" s="246"/>
      <c r="FO133" s="246"/>
      <c r="FP133" s="246"/>
      <c r="FQ133" s="246"/>
      <c r="FR133" s="246"/>
      <c r="FS133" s="246"/>
      <c r="FT133" s="246"/>
      <c r="FU133" s="246"/>
      <c r="FV133" s="246"/>
      <c r="FW133" s="246"/>
      <c r="FX133" s="246"/>
      <c r="FY133" s="246"/>
      <c r="FZ133" s="246"/>
      <c r="GA133" s="246"/>
      <c r="GB133" s="246"/>
      <c r="GC133" s="246"/>
      <c r="GD133" s="246"/>
    </row>
    <row r="134" spans="1:186" s="253" customFormat="1" hidden="1">
      <c r="A134" s="546"/>
      <c r="B134" s="583" t="s">
        <v>2277</v>
      </c>
      <c r="C134" s="59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34" s="590" t="e">
        <f>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כלכלי'!D365,#REF!,0)+IF(#REF!='אמדן כלכלי'!D365,#REF!,0)</f>
        <v>#REF!</v>
      </c>
      <c r="E134" s="59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34" s="59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34" s="588"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J134" s="48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367"/>
      <c r="BK134" s="246"/>
      <c r="BL134" s="246"/>
      <c r="BM134" s="246"/>
      <c r="BN134" s="246"/>
      <c r="BO134" s="246"/>
      <c r="BP134" s="246"/>
      <c r="BQ134" s="246"/>
      <c r="BR134" s="246"/>
      <c r="BS134" s="246"/>
      <c r="BT134" s="246"/>
      <c r="BU134" s="246"/>
      <c r="BV134" s="246"/>
      <c r="BW134" s="246"/>
      <c r="BX134" s="246"/>
      <c r="BY134" s="246"/>
      <c r="BZ134" s="246"/>
      <c r="CA134" s="246"/>
      <c r="CB134" s="246"/>
      <c r="CC134" s="246"/>
      <c r="CD134" s="246"/>
      <c r="CE134" s="246"/>
      <c r="CF134" s="246"/>
      <c r="CG134" s="246"/>
      <c r="CH134" s="246"/>
      <c r="CI134" s="246"/>
      <c r="CJ134" s="246"/>
      <c r="CK134" s="246"/>
      <c r="CL134" s="246"/>
      <c r="CM134" s="246"/>
      <c r="CN134" s="246"/>
      <c r="CO134" s="246"/>
      <c r="CP134" s="246"/>
      <c r="CQ134" s="246"/>
      <c r="CR134" s="246"/>
      <c r="CS134" s="246"/>
      <c r="CT134" s="246"/>
      <c r="CU134" s="246"/>
      <c r="CV134" s="246"/>
      <c r="CW134" s="246"/>
      <c r="CX134" s="246"/>
      <c r="CY134" s="246"/>
      <c r="CZ134" s="246"/>
      <c r="DA134" s="246"/>
      <c r="DB134" s="246"/>
      <c r="DC134" s="246"/>
      <c r="DD134" s="246"/>
      <c r="DE134" s="246"/>
      <c r="DF134" s="246"/>
      <c r="DG134" s="246"/>
      <c r="DH134" s="246"/>
      <c r="DI134" s="246"/>
      <c r="DJ134" s="246"/>
      <c r="DK134" s="246"/>
      <c r="DL134" s="246"/>
      <c r="DM134" s="246"/>
      <c r="DN134" s="246"/>
      <c r="DO134" s="246"/>
      <c r="DP134" s="246"/>
      <c r="DQ134" s="246"/>
      <c r="DR134" s="246"/>
      <c r="DS134" s="246"/>
      <c r="DT134" s="246"/>
      <c r="DU134" s="246"/>
      <c r="DV134" s="246"/>
      <c r="DW134" s="246"/>
      <c r="DX134" s="246"/>
      <c r="DY134" s="246"/>
      <c r="DZ134" s="246"/>
      <c r="EA134" s="246"/>
      <c r="EB134" s="246"/>
      <c r="EC134" s="246"/>
      <c r="ED134" s="246"/>
      <c r="EE134" s="246"/>
      <c r="EF134" s="246"/>
      <c r="EG134" s="246"/>
      <c r="EH134" s="246"/>
      <c r="EI134" s="246"/>
      <c r="EJ134" s="246"/>
      <c r="EK134" s="246"/>
      <c r="EL134" s="246"/>
      <c r="EM134" s="246"/>
      <c r="EN134" s="246"/>
      <c r="EO134" s="246"/>
      <c r="EP134" s="246"/>
      <c r="EQ134" s="246"/>
      <c r="ER134" s="246"/>
      <c r="ES134" s="246"/>
      <c r="ET134" s="246"/>
      <c r="EU134" s="246"/>
      <c r="EV134" s="246"/>
      <c r="EW134" s="246"/>
      <c r="EX134" s="246"/>
      <c r="EY134" s="246"/>
      <c r="EZ134" s="246"/>
      <c r="FA134" s="246"/>
      <c r="FB134" s="246"/>
      <c r="FC134" s="246"/>
      <c r="FD134" s="246"/>
      <c r="FE134" s="246"/>
      <c r="FF134" s="246"/>
      <c r="FG134" s="246"/>
      <c r="FH134" s="246"/>
      <c r="FI134" s="246"/>
      <c r="FJ134" s="246"/>
      <c r="FK134" s="246"/>
      <c r="FL134" s="246"/>
      <c r="FM134" s="246"/>
      <c r="FN134" s="246"/>
      <c r="FO134" s="246"/>
      <c r="FP134" s="246"/>
      <c r="FQ134" s="246"/>
      <c r="FR134" s="246"/>
      <c r="FS134" s="246"/>
      <c r="FT134" s="246"/>
      <c r="FU134" s="246"/>
      <c r="FV134" s="246"/>
      <c r="FW134" s="246"/>
      <c r="FX134" s="246"/>
      <c r="FY134" s="246"/>
      <c r="FZ134" s="246"/>
      <c r="GA134" s="246"/>
      <c r="GB134" s="246"/>
      <c r="GC134" s="246"/>
      <c r="GD134" s="246"/>
    </row>
    <row r="135" spans="1:186" s="246" customFormat="1" hidden="1">
      <c r="A135" s="546"/>
      <c r="B135" s="583" t="s">
        <v>157</v>
      </c>
      <c r="C135" s="590">
        <v>0</v>
      </c>
      <c r="D135" s="590">
        <v>0</v>
      </c>
      <c r="E135" s="590" t="e">
        <f>#REF!</f>
        <v>#REF!</v>
      </c>
      <c r="F135" s="590">
        <v>0</v>
      </c>
      <c r="G135" s="588">
        <v>0</v>
      </c>
      <c r="H135" s="253"/>
      <c r="I135" s="253"/>
      <c r="J135" s="486"/>
      <c r="BJ135" s="367"/>
    </row>
    <row r="136" spans="1:186" s="246" customFormat="1" hidden="1">
      <c r="A136" s="546"/>
      <c r="B136" s="583" t="s">
        <v>2288</v>
      </c>
      <c r="C136" s="590">
        <v>0</v>
      </c>
      <c r="D136" s="590">
        <v>0</v>
      </c>
      <c r="E136" s="590" t="e">
        <f>#REF!</f>
        <v>#REF!</v>
      </c>
      <c r="F136" s="590">
        <v>0</v>
      </c>
      <c r="G136" s="588">
        <v>0</v>
      </c>
      <c r="H136" s="253"/>
      <c r="I136" s="253"/>
      <c r="J136" s="486"/>
      <c r="BJ136" s="367"/>
    </row>
    <row r="137" spans="1:186" s="246" customFormat="1" hidden="1">
      <c r="A137" s="546"/>
      <c r="B137" s="583" t="s">
        <v>2289</v>
      </c>
      <c r="C137" s="590">
        <v>0</v>
      </c>
      <c r="D137" s="590">
        <v>0</v>
      </c>
      <c r="E137" s="590" t="e">
        <f>#REF!</f>
        <v>#REF!</v>
      </c>
      <c r="F137" s="590">
        <v>0</v>
      </c>
      <c r="G137" s="588">
        <v>0</v>
      </c>
      <c r="H137" s="253"/>
      <c r="I137" s="253"/>
      <c r="J137" s="486"/>
      <c r="BJ137" s="367"/>
    </row>
    <row r="138" spans="1:186" s="253" customFormat="1" hidden="1">
      <c r="A138" s="546"/>
      <c r="B138" s="583" t="s">
        <v>158</v>
      </c>
      <c r="C138" s="590" t="e">
        <f>#REF!</f>
        <v>#REF!</v>
      </c>
      <c r="D138" s="590" t="e">
        <f>#REF!</f>
        <v>#REF!</v>
      </c>
      <c r="E138" s="590" t="e">
        <f>#REF!</f>
        <v>#REF!</v>
      </c>
      <c r="F138" s="590" t="e">
        <f>#REF!</f>
        <v>#REF!</v>
      </c>
      <c r="G138" s="588" t="e">
        <f>#REF!</f>
        <v>#REF!</v>
      </c>
      <c r="J138" s="48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367"/>
      <c r="BK138" s="246"/>
      <c r="BL138" s="246"/>
      <c r="BM138" s="246"/>
      <c r="BN138" s="246"/>
      <c r="BO138" s="246"/>
      <c r="BP138" s="246"/>
      <c r="BQ138" s="246"/>
      <c r="BR138" s="246"/>
      <c r="BS138" s="246"/>
      <c r="BT138" s="246"/>
      <c r="BU138" s="246"/>
      <c r="BV138" s="246"/>
      <c r="BW138" s="246"/>
      <c r="BX138" s="246"/>
      <c r="BY138" s="246"/>
      <c r="BZ138" s="246"/>
      <c r="CA138" s="246"/>
      <c r="CB138" s="246"/>
      <c r="CC138" s="246"/>
      <c r="CD138" s="246"/>
      <c r="CE138" s="246"/>
      <c r="CF138" s="246"/>
      <c r="CG138" s="246"/>
      <c r="CH138" s="246"/>
      <c r="CI138" s="246"/>
      <c r="CJ138" s="246"/>
      <c r="CK138" s="246"/>
      <c r="CL138" s="246"/>
      <c r="CM138" s="246"/>
      <c r="CN138" s="246"/>
      <c r="CO138" s="246"/>
      <c r="CP138" s="246"/>
      <c r="CQ138" s="246"/>
      <c r="CR138" s="246"/>
      <c r="CS138" s="246"/>
      <c r="CT138" s="246"/>
      <c r="CU138" s="246"/>
      <c r="CV138" s="246"/>
      <c r="CW138" s="246"/>
      <c r="CX138" s="246"/>
      <c r="CY138" s="246"/>
      <c r="CZ138" s="246"/>
      <c r="DA138" s="246"/>
      <c r="DB138" s="246"/>
      <c r="DC138" s="246"/>
      <c r="DD138" s="246"/>
      <c r="DE138" s="246"/>
      <c r="DF138" s="246"/>
      <c r="DG138" s="246"/>
      <c r="DH138" s="246"/>
      <c r="DI138" s="246"/>
      <c r="DJ138" s="246"/>
      <c r="DK138" s="246"/>
      <c r="DL138" s="246"/>
      <c r="DM138" s="246"/>
      <c r="DN138" s="246"/>
      <c r="DO138" s="246"/>
      <c r="DP138" s="246"/>
      <c r="DQ138" s="246"/>
      <c r="DR138" s="246"/>
      <c r="DS138" s="246"/>
      <c r="DT138" s="246"/>
      <c r="DU138" s="246"/>
      <c r="DV138" s="246"/>
      <c r="DW138" s="246"/>
      <c r="DX138" s="246"/>
      <c r="DY138" s="246"/>
      <c r="DZ138" s="246"/>
      <c r="EA138" s="246"/>
      <c r="EB138" s="246"/>
      <c r="EC138" s="246"/>
      <c r="ED138" s="246"/>
      <c r="EE138" s="246"/>
      <c r="EF138" s="246"/>
      <c r="EG138" s="246"/>
      <c r="EH138" s="246"/>
      <c r="EI138" s="246"/>
      <c r="EJ138" s="246"/>
      <c r="EK138" s="246"/>
      <c r="EL138" s="246"/>
      <c r="EM138" s="246"/>
      <c r="EN138" s="246"/>
      <c r="EO138" s="246"/>
      <c r="EP138" s="246"/>
      <c r="EQ138" s="246"/>
      <c r="ER138" s="246"/>
      <c r="ES138" s="246"/>
      <c r="ET138" s="246"/>
      <c r="EU138" s="246"/>
      <c r="EV138" s="246"/>
      <c r="EW138" s="246"/>
      <c r="EX138" s="246"/>
      <c r="EY138" s="246"/>
      <c r="EZ138" s="246"/>
      <c r="FA138" s="246"/>
      <c r="FB138" s="246"/>
      <c r="FC138" s="246"/>
      <c r="FD138" s="246"/>
      <c r="FE138" s="246"/>
      <c r="FF138" s="246"/>
      <c r="FG138" s="246"/>
      <c r="FH138" s="246"/>
      <c r="FI138" s="246"/>
      <c r="FJ138" s="246"/>
      <c r="FK138" s="246"/>
      <c r="FL138" s="246"/>
      <c r="FM138" s="246"/>
      <c r="FN138" s="246"/>
      <c r="FO138" s="246"/>
      <c r="FP138" s="246"/>
      <c r="FQ138" s="246"/>
      <c r="FR138" s="246"/>
      <c r="FS138" s="246"/>
      <c r="FT138" s="246"/>
      <c r="FU138" s="246"/>
      <c r="FV138" s="246"/>
      <c r="FW138" s="246"/>
      <c r="FX138" s="246"/>
      <c r="FY138" s="246"/>
      <c r="FZ138" s="246"/>
      <c r="GA138" s="246"/>
      <c r="GB138" s="246"/>
      <c r="GC138" s="246"/>
      <c r="GD138" s="246"/>
    </row>
    <row r="139" spans="1:186" s="253" customFormat="1" hidden="1">
      <c r="A139" s="546"/>
      <c r="B139" s="583" t="s">
        <v>201</v>
      </c>
      <c r="C139" s="590">
        <v>0</v>
      </c>
      <c r="D139" s="590">
        <v>0</v>
      </c>
      <c r="E139" s="590" t="e">
        <f>#REF!-'7. ייצור חשמל'!E211</f>
        <v>#REF!</v>
      </c>
      <c r="F139" s="590">
        <v>0</v>
      </c>
      <c r="G139" s="588">
        <v>0</v>
      </c>
      <c r="J139" s="48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367"/>
      <c r="BK139" s="246"/>
      <c r="BL139" s="246"/>
      <c r="BM139" s="246"/>
      <c r="BN139" s="246"/>
      <c r="BO139" s="246"/>
      <c r="BP139" s="246"/>
      <c r="BQ139" s="246"/>
      <c r="BR139" s="246"/>
      <c r="BS139" s="246"/>
      <c r="BT139" s="246"/>
      <c r="BU139" s="246"/>
      <c r="BV139" s="246"/>
      <c r="BW139" s="246"/>
      <c r="BX139" s="246"/>
      <c r="BY139" s="246"/>
      <c r="BZ139" s="246"/>
      <c r="CA139" s="246"/>
      <c r="CB139" s="246"/>
      <c r="CC139" s="246"/>
      <c r="CD139" s="246"/>
      <c r="CE139" s="246"/>
      <c r="CF139" s="246"/>
      <c r="CG139" s="246"/>
      <c r="CH139" s="246"/>
      <c r="CI139" s="246"/>
      <c r="CJ139" s="246"/>
      <c r="CK139" s="246"/>
      <c r="CL139" s="246"/>
      <c r="CM139" s="246"/>
      <c r="CN139" s="246"/>
      <c r="CO139" s="246"/>
      <c r="CP139" s="246"/>
      <c r="CQ139" s="246"/>
      <c r="CR139" s="246"/>
      <c r="CS139" s="246"/>
      <c r="CT139" s="246"/>
      <c r="CU139" s="246"/>
      <c r="CV139" s="246"/>
      <c r="CW139" s="246"/>
      <c r="CX139" s="246"/>
      <c r="CY139" s="246"/>
      <c r="CZ139" s="246"/>
      <c r="DA139" s="246"/>
      <c r="DB139" s="246"/>
      <c r="DC139" s="246"/>
      <c r="DD139" s="246"/>
      <c r="DE139" s="246"/>
      <c r="DF139" s="246"/>
      <c r="DG139" s="246"/>
      <c r="DH139" s="246"/>
      <c r="DI139" s="246"/>
      <c r="DJ139" s="246"/>
      <c r="DK139" s="246"/>
      <c r="DL139" s="246"/>
      <c r="DM139" s="246"/>
      <c r="DN139" s="246"/>
      <c r="DO139" s="246"/>
      <c r="DP139" s="246"/>
      <c r="DQ139" s="246"/>
      <c r="DR139" s="246"/>
      <c r="DS139" s="246"/>
      <c r="DT139" s="246"/>
      <c r="DU139" s="246"/>
      <c r="DV139" s="246"/>
      <c r="DW139" s="246"/>
      <c r="DX139" s="246"/>
      <c r="DY139" s="246"/>
      <c r="DZ139" s="246"/>
      <c r="EA139" s="246"/>
      <c r="EB139" s="246"/>
      <c r="EC139" s="246"/>
      <c r="ED139" s="246"/>
      <c r="EE139" s="246"/>
      <c r="EF139" s="246"/>
      <c r="EG139" s="246"/>
      <c r="EH139" s="246"/>
      <c r="EI139" s="246"/>
      <c r="EJ139" s="246"/>
      <c r="EK139" s="246"/>
      <c r="EL139" s="246"/>
      <c r="EM139" s="246"/>
      <c r="EN139" s="246"/>
      <c r="EO139" s="246"/>
      <c r="EP139" s="246"/>
      <c r="EQ139" s="246"/>
      <c r="ER139" s="246"/>
      <c r="ES139" s="246"/>
      <c r="ET139" s="246"/>
      <c r="EU139" s="246"/>
      <c r="EV139" s="246"/>
      <c r="EW139" s="246"/>
      <c r="EX139" s="246"/>
      <c r="EY139" s="246"/>
      <c r="EZ139" s="246"/>
      <c r="FA139" s="246"/>
      <c r="FB139" s="246"/>
      <c r="FC139" s="246"/>
      <c r="FD139" s="246"/>
      <c r="FE139" s="246"/>
      <c r="FF139" s="246"/>
      <c r="FG139" s="246"/>
      <c r="FH139" s="246"/>
      <c r="FI139" s="246"/>
      <c r="FJ139" s="246"/>
      <c r="FK139" s="246"/>
      <c r="FL139" s="246"/>
      <c r="FM139" s="246"/>
      <c r="FN139" s="246"/>
      <c r="FO139" s="246"/>
      <c r="FP139" s="246"/>
      <c r="FQ139" s="246"/>
      <c r="FR139" s="246"/>
      <c r="FS139" s="246"/>
      <c r="FT139" s="246"/>
      <c r="FU139" s="246"/>
      <c r="FV139" s="246"/>
      <c r="FW139" s="246"/>
      <c r="FX139" s="246"/>
      <c r="FY139" s="246"/>
      <c r="FZ139" s="246"/>
      <c r="GA139" s="246"/>
      <c r="GB139" s="246"/>
      <c r="GC139" s="246"/>
      <c r="GD139" s="246"/>
    </row>
    <row r="140" spans="1:186" s="253" customFormat="1" ht="17.25" hidden="1" thickBot="1">
      <c r="A140" s="546"/>
      <c r="B140" s="602" t="s">
        <v>142</v>
      </c>
      <c r="C140" s="603" t="e">
        <f>SUM(C132:C139)</f>
        <v>#REF!</v>
      </c>
      <c r="D140" s="603" t="e">
        <f>SUM(D132:D139)</f>
        <v>#REF!</v>
      </c>
      <c r="E140" s="603" t="e">
        <f>SUM(E132:E139)</f>
        <v>#REF!</v>
      </c>
      <c r="F140" s="603" t="e">
        <f>SUM(F132:F139)</f>
        <v>#REF!</v>
      </c>
      <c r="G140" s="596" t="e">
        <f>SUM(G132:G139)</f>
        <v>#REF!</v>
      </c>
      <c r="J140" s="48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367"/>
      <c r="BK140" s="246"/>
      <c r="BL140" s="246"/>
      <c r="BM140" s="246"/>
      <c r="BN140" s="246"/>
      <c r="BO140" s="246"/>
      <c r="BP140" s="246"/>
      <c r="BQ140" s="246"/>
      <c r="BR140" s="246"/>
      <c r="BS140" s="246"/>
      <c r="BT140" s="246"/>
      <c r="BU140" s="246"/>
      <c r="BV140" s="246"/>
      <c r="BW140" s="246"/>
      <c r="BX140" s="246"/>
      <c r="BY140" s="246"/>
      <c r="BZ140" s="246"/>
      <c r="CA140" s="246"/>
      <c r="CB140" s="246"/>
      <c r="CC140" s="246"/>
      <c r="CD140" s="246"/>
      <c r="CE140" s="246"/>
      <c r="CF140" s="246"/>
      <c r="CG140" s="246"/>
      <c r="CH140" s="246"/>
      <c r="CI140" s="246"/>
      <c r="CJ140" s="246"/>
      <c r="CK140" s="246"/>
      <c r="CL140" s="246"/>
      <c r="CM140" s="246"/>
      <c r="CN140" s="246"/>
      <c r="CO140" s="246"/>
      <c r="CP140" s="246"/>
      <c r="CQ140" s="246"/>
      <c r="CR140" s="246"/>
      <c r="CS140" s="246"/>
      <c r="CT140" s="246"/>
      <c r="CU140" s="246"/>
      <c r="CV140" s="246"/>
      <c r="CW140" s="246"/>
      <c r="CX140" s="246"/>
      <c r="CY140" s="246"/>
      <c r="CZ140" s="246"/>
      <c r="DA140" s="246"/>
      <c r="DB140" s="246"/>
      <c r="DC140" s="246"/>
      <c r="DD140" s="246"/>
      <c r="DE140" s="246"/>
      <c r="DF140" s="246"/>
      <c r="DG140" s="246"/>
      <c r="DH140" s="246"/>
      <c r="DI140" s="246"/>
      <c r="DJ140" s="246"/>
      <c r="DK140" s="246"/>
      <c r="DL140" s="246"/>
      <c r="DM140" s="246"/>
      <c r="DN140" s="246"/>
      <c r="DO140" s="246"/>
      <c r="DP140" s="246"/>
      <c r="DQ140" s="246"/>
      <c r="DR140" s="246"/>
      <c r="DS140" s="246"/>
      <c r="DT140" s="246"/>
      <c r="DU140" s="246"/>
      <c r="DV140" s="246"/>
      <c r="DW140" s="246"/>
      <c r="DX140" s="246"/>
      <c r="DY140" s="246"/>
      <c r="DZ140" s="246"/>
      <c r="EA140" s="246"/>
      <c r="EB140" s="246"/>
      <c r="EC140" s="246"/>
      <c r="ED140" s="246"/>
      <c r="EE140" s="246"/>
      <c r="EF140" s="246"/>
      <c r="EG140" s="246"/>
      <c r="EH140" s="246"/>
      <c r="EI140" s="246"/>
      <c r="EJ140" s="246"/>
      <c r="EK140" s="246"/>
      <c r="EL140" s="246"/>
      <c r="EM140" s="246"/>
      <c r="EN140" s="246"/>
      <c r="EO140" s="246"/>
      <c r="EP140" s="246"/>
      <c r="EQ140" s="246"/>
      <c r="ER140" s="246"/>
      <c r="ES140" s="246"/>
      <c r="ET140" s="246"/>
      <c r="EU140" s="246"/>
      <c r="EV140" s="246"/>
      <c r="EW140" s="246"/>
      <c r="EX140" s="246"/>
      <c r="EY140" s="246"/>
      <c r="EZ140" s="246"/>
      <c r="FA140" s="246"/>
      <c r="FB140" s="246"/>
      <c r="FC140" s="246"/>
      <c r="FD140" s="246"/>
      <c r="FE140" s="246"/>
      <c r="FF140" s="246"/>
      <c r="FG140" s="246"/>
      <c r="FH140" s="246"/>
      <c r="FI140" s="246"/>
      <c r="FJ140" s="246"/>
      <c r="FK140" s="246"/>
      <c r="FL140" s="246"/>
      <c r="FM140" s="246"/>
      <c r="FN140" s="246"/>
      <c r="FO140" s="246"/>
      <c r="FP140" s="246"/>
      <c r="FQ140" s="246"/>
      <c r="FR140" s="246"/>
      <c r="FS140" s="246"/>
      <c r="FT140" s="246"/>
      <c r="FU140" s="246"/>
      <c r="FV140" s="246"/>
      <c r="FW140" s="246"/>
      <c r="FX140" s="246"/>
      <c r="FY140" s="246"/>
      <c r="FZ140" s="246"/>
      <c r="GA140" s="246"/>
      <c r="GB140" s="246"/>
      <c r="GC140" s="246"/>
      <c r="GD140" s="246"/>
    </row>
    <row r="141" spans="1:186" s="253" customFormat="1" hidden="1">
      <c r="A141" s="546"/>
      <c r="J141" s="48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367"/>
      <c r="BK141" s="246"/>
      <c r="BL141" s="246"/>
      <c r="BM141" s="246"/>
      <c r="BN141" s="246"/>
      <c r="BO141" s="246"/>
      <c r="BP141" s="246"/>
      <c r="BQ141" s="246"/>
      <c r="BR141" s="246"/>
      <c r="BS141" s="246"/>
      <c r="BT141" s="246"/>
      <c r="BU141" s="246"/>
      <c r="BV141" s="246"/>
      <c r="BW141" s="246"/>
      <c r="BX141" s="246"/>
      <c r="BY141" s="246"/>
      <c r="BZ141" s="246"/>
      <c r="CA141" s="246"/>
      <c r="CB141" s="246"/>
      <c r="CC141" s="246"/>
      <c r="CD141" s="246"/>
      <c r="CE141" s="246"/>
      <c r="CF141" s="246"/>
      <c r="CG141" s="246"/>
      <c r="CH141" s="246"/>
      <c r="CI141" s="246"/>
      <c r="CJ141" s="246"/>
      <c r="CK141" s="246"/>
      <c r="CL141" s="246"/>
      <c r="CM141" s="246"/>
      <c r="CN141" s="246"/>
      <c r="CO141" s="246"/>
      <c r="CP141" s="246"/>
      <c r="CQ141" s="246"/>
      <c r="CR141" s="246"/>
      <c r="CS141" s="246"/>
      <c r="CT141" s="246"/>
      <c r="CU141" s="246"/>
      <c r="CV141" s="246"/>
      <c r="CW141" s="246"/>
      <c r="CX141" s="246"/>
      <c r="CY141" s="246"/>
      <c r="CZ141" s="246"/>
      <c r="DA141" s="246"/>
      <c r="DB141" s="246"/>
      <c r="DC141" s="246"/>
      <c r="DD141" s="246"/>
      <c r="DE141" s="246"/>
      <c r="DF141" s="246"/>
      <c r="DG141" s="246"/>
      <c r="DH141" s="246"/>
      <c r="DI141" s="246"/>
      <c r="DJ141" s="246"/>
      <c r="DK141" s="246"/>
      <c r="DL141" s="246"/>
      <c r="DM141" s="246"/>
      <c r="DN141" s="246"/>
      <c r="DO141" s="246"/>
      <c r="DP141" s="246"/>
      <c r="DQ141" s="246"/>
      <c r="DR141" s="246"/>
      <c r="DS141" s="246"/>
      <c r="DT141" s="246"/>
      <c r="DU141" s="246"/>
      <c r="DV141" s="246"/>
      <c r="DW141" s="246"/>
      <c r="DX141" s="246"/>
      <c r="DY141" s="246"/>
      <c r="DZ141" s="246"/>
      <c r="EA141" s="246"/>
      <c r="EB141" s="246"/>
      <c r="EC141" s="246"/>
      <c r="ED141" s="246"/>
      <c r="EE141" s="246"/>
      <c r="EF141" s="246"/>
      <c r="EG141" s="246"/>
      <c r="EH141" s="246"/>
      <c r="EI141" s="246"/>
      <c r="EJ141" s="246"/>
      <c r="EK141" s="246"/>
      <c r="EL141" s="246"/>
      <c r="EM141" s="246"/>
      <c r="EN141" s="246"/>
      <c r="EO141" s="246"/>
      <c r="EP141" s="246"/>
      <c r="EQ141" s="246"/>
      <c r="ER141" s="246"/>
      <c r="ES141" s="246"/>
      <c r="ET141" s="246"/>
      <c r="EU141" s="246"/>
      <c r="EV141" s="246"/>
      <c r="EW141" s="246"/>
      <c r="EX141" s="246"/>
      <c r="EY141" s="246"/>
      <c r="EZ141" s="246"/>
      <c r="FA141" s="246"/>
      <c r="FB141" s="246"/>
      <c r="FC141" s="246"/>
      <c r="FD141" s="246"/>
      <c r="FE141" s="246"/>
      <c r="FF141" s="246"/>
      <c r="FG141" s="246"/>
      <c r="FH141" s="246"/>
      <c r="FI141" s="246"/>
      <c r="FJ141" s="246"/>
      <c r="FK141" s="246"/>
      <c r="FL141" s="246"/>
      <c r="FM141" s="246"/>
      <c r="FN141" s="246"/>
      <c r="FO141" s="246"/>
      <c r="FP141" s="246"/>
      <c r="FQ141" s="246"/>
      <c r="FR141" s="246"/>
      <c r="FS141" s="246"/>
      <c r="FT141" s="246"/>
      <c r="FU141" s="246"/>
      <c r="FV141" s="246"/>
      <c r="FW141" s="246"/>
      <c r="FX141" s="246"/>
      <c r="FY141" s="246"/>
      <c r="FZ141" s="246"/>
      <c r="GA141" s="246"/>
      <c r="GB141" s="246"/>
      <c r="GC141" s="246"/>
      <c r="GD141" s="246"/>
    </row>
    <row r="142" spans="1:186" s="246" customFormat="1" ht="20.25" hidden="1" customHeight="1">
      <c r="A142" s="546" t="s">
        <v>2297</v>
      </c>
      <c r="B142" s="584" t="s">
        <v>210</v>
      </c>
      <c r="C142" s="253"/>
      <c r="D142" s="253"/>
      <c r="E142" s="253"/>
      <c r="F142" s="253"/>
      <c r="G142" s="253"/>
      <c r="H142" s="253"/>
      <c r="I142" s="253"/>
      <c r="J142" s="486"/>
      <c r="BJ142" s="367"/>
    </row>
    <row r="143" spans="1:186" s="246" customFormat="1" hidden="1">
      <c r="A143" s="546"/>
      <c r="B143" s="365" t="s">
        <v>202</v>
      </c>
      <c r="C143" s="253"/>
      <c r="D143" s="253"/>
      <c r="E143" s="253"/>
      <c r="F143" s="253"/>
      <c r="G143" s="253"/>
      <c r="H143" s="253"/>
      <c r="I143" s="253"/>
      <c r="J143" s="486"/>
      <c r="BJ143" s="367"/>
    </row>
    <row r="144" spans="1:186" s="246" customFormat="1" hidden="1">
      <c r="A144" s="546"/>
      <c r="B144" s="253"/>
      <c r="C144" s="253"/>
      <c r="D144" s="253"/>
      <c r="E144" s="253"/>
      <c r="F144" s="253"/>
      <c r="G144" s="253"/>
      <c r="H144" s="253"/>
      <c r="I144" s="253"/>
      <c r="J144" s="486"/>
      <c r="BJ144" s="367"/>
    </row>
    <row r="145" spans="1:187" s="585" customFormat="1" ht="17.25" hidden="1" thickBot="1">
      <c r="A145" s="546"/>
      <c r="B145" s="591" t="s">
        <v>47</v>
      </c>
      <c r="C145" s="592" t="s">
        <v>155</v>
      </c>
      <c r="D145" s="604" t="s">
        <v>203</v>
      </c>
      <c r="E145" s="604" t="s">
        <v>216</v>
      </c>
      <c r="F145" s="593" t="s">
        <v>204</v>
      </c>
      <c r="G145" s="253"/>
      <c r="H145" s="253"/>
      <c r="I145" s="253"/>
      <c r="J145" s="48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367"/>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c r="CF145" s="246"/>
      <c r="CG145" s="246"/>
      <c r="CH145" s="246"/>
      <c r="CI145" s="246"/>
      <c r="CJ145" s="246"/>
      <c r="CK145" s="246"/>
      <c r="CL145" s="246"/>
      <c r="CM145" s="246"/>
      <c r="CN145" s="246"/>
      <c r="CO145" s="246"/>
      <c r="CP145" s="246"/>
      <c r="CQ145" s="246"/>
      <c r="CR145" s="246"/>
      <c r="CS145" s="246"/>
      <c r="CT145" s="246"/>
      <c r="CU145" s="246"/>
      <c r="CV145" s="246"/>
      <c r="CW145" s="246"/>
      <c r="CX145" s="246"/>
      <c r="CY145" s="246"/>
      <c r="CZ145" s="246"/>
      <c r="DA145" s="246"/>
      <c r="DB145" s="246"/>
      <c r="DC145" s="246"/>
      <c r="DD145" s="246"/>
      <c r="DE145" s="246"/>
      <c r="DF145" s="246"/>
      <c r="DG145" s="246"/>
      <c r="DH145" s="246"/>
      <c r="DI145" s="246"/>
      <c r="DJ145" s="246"/>
      <c r="DK145" s="246"/>
      <c r="DL145" s="246"/>
      <c r="DM145" s="246"/>
      <c r="DN145" s="246"/>
      <c r="DO145" s="246"/>
      <c r="DP145" s="246"/>
      <c r="DQ145" s="246"/>
      <c r="DR145" s="246"/>
      <c r="DS145" s="246"/>
      <c r="DT145" s="246"/>
      <c r="DU145" s="246"/>
      <c r="DV145" s="246"/>
      <c r="DW145" s="246"/>
      <c r="DX145" s="246"/>
      <c r="DY145" s="246"/>
      <c r="DZ145" s="246"/>
      <c r="EA145" s="246"/>
      <c r="EB145" s="246"/>
      <c r="EC145" s="246"/>
      <c r="ED145" s="246"/>
      <c r="EE145" s="246"/>
      <c r="EF145" s="246"/>
      <c r="EG145" s="246"/>
      <c r="EH145" s="246"/>
      <c r="EI145" s="246"/>
      <c r="EJ145" s="246"/>
      <c r="EK145" s="246"/>
      <c r="EL145" s="246"/>
      <c r="EM145" s="246"/>
      <c r="EN145" s="246"/>
      <c r="EO145" s="246"/>
      <c r="EP145" s="246"/>
      <c r="EQ145" s="246"/>
      <c r="ER145" s="246"/>
      <c r="ES145" s="246"/>
      <c r="ET145" s="246"/>
      <c r="EU145" s="246"/>
      <c r="EV145" s="246"/>
      <c r="EW145" s="246"/>
      <c r="EX145" s="246"/>
      <c r="EY145" s="246"/>
      <c r="EZ145" s="246"/>
      <c r="FA145" s="246"/>
      <c r="FB145" s="246"/>
      <c r="FC145" s="246"/>
      <c r="FD145" s="246"/>
      <c r="FE145" s="246"/>
      <c r="FF145" s="246"/>
      <c r="FG145" s="246"/>
      <c r="FH145" s="246"/>
      <c r="FI145" s="246"/>
      <c r="FJ145" s="246"/>
      <c r="FK145" s="246"/>
      <c r="FL145" s="246"/>
      <c r="FM145" s="246"/>
      <c r="FN145" s="246"/>
      <c r="FO145" s="246"/>
      <c r="FP145" s="246"/>
      <c r="FQ145" s="246"/>
      <c r="FR145" s="246"/>
      <c r="FS145" s="246"/>
      <c r="FT145" s="246"/>
      <c r="FU145" s="246"/>
      <c r="FV145" s="246"/>
      <c r="FW145" s="246"/>
      <c r="FX145" s="246"/>
      <c r="FY145" s="246"/>
      <c r="FZ145" s="246"/>
      <c r="GA145" s="246"/>
      <c r="GB145" s="246"/>
      <c r="GC145" s="246"/>
      <c r="GD145" s="246"/>
      <c r="GE145" s="246"/>
    </row>
    <row r="146" spans="1:187" s="246" customFormat="1" hidden="1">
      <c r="A146" s="546"/>
      <c r="B146" s="605" t="s">
        <v>41</v>
      </c>
      <c r="C146" s="606" t="s">
        <v>268</v>
      </c>
      <c r="D146" s="363"/>
      <c r="E146" s="587" t="e">
        <f>IF(OR(D146=0,D146=""),' קבועים'!#REF!,D146)</f>
        <v>#REF!</v>
      </c>
      <c r="F146" s="607" t="e">
        <f>D146*C140</f>
        <v>#REF!</v>
      </c>
      <c r="G146" s="253"/>
      <c r="H146" s="253"/>
      <c r="I146" s="253"/>
      <c r="J146" s="486"/>
      <c r="BK146" s="367"/>
    </row>
    <row r="147" spans="1:187" s="246" customFormat="1" hidden="1">
      <c r="A147" s="546"/>
      <c r="B147" s="605" t="s">
        <v>48</v>
      </c>
      <c r="C147" s="586" t="s">
        <v>279</v>
      </c>
      <c r="D147" s="608"/>
      <c r="E147" s="587" t="e">
        <f>IF(OR(D147=0,D147=""),' קבועים'!#REF!,D147)</f>
        <v>#REF!</v>
      </c>
      <c r="F147" s="607" t="e">
        <f>D147*D140</f>
        <v>#REF!</v>
      </c>
      <c r="G147" s="253"/>
      <c r="H147" s="253"/>
      <c r="I147" s="253"/>
      <c r="J147" s="486"/>
      <c r="BK147" s="367"/>
    </row>
    <row r="148" spans="1:187" s="246" customFormat="1" hidden="1">
      <c r="A148" s="546"/>
      <c r="B148" s="605" t="s">
        <v>39</v>
      </c>
      <c r="C148" s="586" t="s">
        <v>280</v>
      </c>
      <c r="D148" s="608"/>
      <c r="E148" s="587">
        <f>IF(OR(D148=0,D148=""),' קבועים'!$C$127,D148)</f>
        <v>0.47</v>
      </c>
      <c r="F148" s="607" t="e">
        <f>D148*E140</f>
        <v>#REF!</v>
      </c>
      <c r="G148" s="253"/>
      <c r="H148" s="253"/>
      <c r="I148" s="253"/>
      <c r="J148" s="486"/>
      <c r="BK148" s="367"/>
    </row>
    <row r="149" spans="1:187" s="246" customFormat="1" hidden="1">
      <c r="A149" s="546"/>
      <c r="B149" s="605" t="s">
        <v>42</v>
      </c>
      <c r="C149" s="586" t="s">
        <v>281</v>
      </c>
      <c r="D149" s="608"/>
      <c r="E149" s="587" t="e">
        <f>IF(OR(D149=0,D149=""),' קבועים'!#REF!,D149)</f>
        <v>#REF!</v>
      </c>
      <c r="F149" s="607" t="e">
        <f>D149*F140</f>
        <v>#REF!</v>
      </c>
      <c r="G149" s="253"/>
      <c r="H149" s="253"/>
      <c r="I149" s="253"/>
      <c r="J149" s="486"/>
      <c r="BK149" s="367"/>
    </row>
    <row r="150" spans="1:187" s="246" customFormat="1" ht="17.25" hidden="1" thickBot="1">
      <c r="A150" s="546"/>
      <c r="B150" s="594" t="s">
        <v>40</v>
      </c>
      <c r="C150" s="595" t="s">
        <v>281</v>
      </c>
      <c r="D150" s="609"/>
      <c r="E150" s="610" t="e">
        <f>IF(OR(D150=0,D150=""),' קבועים'!#REF!,D150)</f>
        <v>#REF!</v>
      </c>
      <c r="F150" s="611" t="e">
        <f>D150*G140</f>
        <v>#REF!</v>
      </c>
      <c r="G150" s="253"/>
      <c r="H150" s="253"/>
      <c r="I150" s="253"/>
      <c r="J150" s="486"/>
      <c r="BK150" s="367"/>
    </row>
    <row r="151" spans="1:187" s="246" customFormat="1" hidden="1">
      <c r="A151" s="546"/>
      <c r="B151" s="253"/>
      <c r="C151" s="253"/>
      <c r="D151" s="253"/>
      <c r="E151" s="253"/>
      <c r="F151" s="253"/>
      <c r="G151" s="253"/>
      <c r="H151" s="253"/>
      <c r="I151" s="253"/>
      <c r="J151" s="486"/>
      <c r="BJ151" s="367"/>
    </row>
    <row r="152" spans="1:187" s="246" customFormat="1" hidden="1">
      <c r="A152" s="546" t="s">
        <v>2298</v>
      </c>
      <c r="B152" s="584" t="s">
        <v>206</v>
      </c>
      <c r="C152" s="253"/>
      <c r="D152" s="253"/>
      <c r="E152" s="253"/>
      <c r="F152" s="253"/>
      <c r="G152" s="253"/>
      <c r="H152" s="253"/>
      <c r="I152" s="253"/>
      <c r="J152" s="486"/>
      <c r="BI152" s="367"/>
    </row>
    <row r="153" spans="1:187" s="246" customFormat="1" hidden="1">
      <c r="A153" s="546"/>
      <c r="B153" s="253"/>
      <c r="C153" s="253"/>
      <c r="D153" s="253"/>
      <c r="E153" s="253"/>
      <c r="F153" s="253"/>
      <c r="G153" s="253"/>
      <c r="H153" s="253"/>
      <c r="I153" s="253"/>
      <c r="J153" s="486"/>
      <c r="BI153" s="367"/>
    </row>
    <row r="154" spans="1:187" s="246" customFormat="1" hidden="1">
      <c r="A154" s="546"/>
      <c r="B154" s="612" t="s">
        <v>47</v>
      </c>
      <c r="C154" s="593" t="s">
        <v>207</v>
      </c>
      <c r="D154" s="253"/>
      <c r="E154" s="253"/>
      <c r="F154" s="253"/>
      <c r="G154" s="253"/>
      <c r="H154" s="253"/>
      <c r="I154" s="253"/>
      <c r="J154" s="486"/>
      <c r="BI154" s="367"/>
    </row>
    <row r="155" spans="1:187" s="246" customFormat="1" hidden="1">
      <c r="A155" s="546"/>
      <c r="B155" s="583" t="s">
        <v>2301</v>
      </c>
      <c r="C155" s="588" t="e">
        <f>(#REF!*#REF!-C132*$E$146)+(#REF!*#REF!-D132*$E$147)+(#REF!*$E$17-E132*$E$148)+(#REF!*#REF!-F132*$E$149)+(#REF!*#REF!-G132*$E$150)</f>
        <v>#REF!</v>
      </c>
      <c r="D155" s="253"/>
      <c r="E155" s="253"/>
      <c r="F155" s="253"/>
      <c r="G155" s="253"/>
      <c r="H155" s="253"/>
      <c r="I155" s="253"/>
      <c r="J155" s="486"/>
      <c r="BI155" s="367"/>
    </row>
    <row r="156" spans="1:187" s="246" customFormat="1" hidden="1">
      <c r="A156" s="546"/>
      <c r="B156" s="583" t="s">
        <v>156</v>
      </c>
      <c r="C156" s="588" t="e">
        <f>(#REF!*#REF!-C133*$E$146)+(#REF!*#REF!-D133*$E$147)+(C12*$E$17-E133*$E$148)+(#REF!*#REF!-F133*$E$149)+(#REF!*#REF!-G133*$E$150)</f>
        <v>#REF!</v>
      </c>
      <c r="D156" s="253"/>
      <c r="E156" s="253"/>
      <c r="F156" s="253"/>
      <c r="G156" s="253"/>
      <c r="H156" s="253"/>
      <c r="I156" s="253"/>
      <c r="J156" s="486"/>
      <c r="BI156" s="367"/>
    </row>
    <row r="157" spans="1:187" s="246" customFormat="1" hidden="1">
      <c r="A157" s="546"/>
      <c r="B157" s="583" t="s">
        <v>2277</v>
      </c>
      <c r="C157" s="588" t="e">
        <f>(' קבועים'!#REF!*#REF!-C134*$E$146)+(' קבועים'!#REF!*#REF!-D134*$E$147)+(' קבועים'!#REF!*$E$17-E134*$E$148)+(' קבועים'!#REF!*#REF!-F134*$E$149)+(' קבועים'!#REF!*#REF!-G134*$E$150)</f>
        <v>#REF!</v>
      </c>
      <c r="D157" s="253"/>
      <c r="E157" s="253"/>
      <c r="F157" s="253"/>
      <c r="G157" s="253"/>
      <c r="H157" s="253"/>
      <c r="I157" s="253"/>
      <c r="J157" s="486"/>
      <c r="BI157" s="367"/>
    </row>
    <row r="158" spans="1:187" s="246" customFormat="1" hidden="1">
      <c r="A158" s="546"/>
      <c r="B158" s="583" t="s">
        <v>157</v>
      </c>
      <c r="C158" s="588" t="e">
        <f>(#REF!*#REF!-C135*$E$146)+(#REF!*#REF!-D135*$E$147)+(#REF!*$E$17-E135*$E$148)+(#REF!*#REF!-F135*$E$149)+(#REF!*#REF!-G135*$E$150)</f>
        <v>#REF!</v>
      </c>
      <c r="D158" s="253"/>
      <c r="E158" s="253"/>
      <c r="F158" s="253"/>
      <c r="G158" s="253"/>
      <c r="H158" s="253"/>
      <c r="I158" s="253"/>
      <c r="J158" s="486"/>
      <c r="BI158" s="367"/>
    </row>
    <row r="159" spans="1:187" s="246" customFormat="1" hidden="1">
      <c r="A159" s="546"/>
      <c r="B159" s="583" t="s">
        <v>2288</v>
      </c>
      <c r="C159" s="588" t="e">
        <f>(#REF!*#REF!-C136*$E$146)+(#REF!*#REF!-D136*$E$147)+(#REF!*$E$17-E136*$E$148)+(#REF!*#REF!-F136*$E$149)+(#REF!*#REF!-G136*$E$150)</f>
        <v>#REF!</v>
      </c>
      <c r="D159" s="253"/>
      <c r="E159" s="253"/>
      <c r="F159" s="253"/>
      <c r="G159" s="253"/>
      <c r="H159" s="253"/>
      <c r="I159" s="253"/>
      <c r="J159" s="486"/>
      <c r="BI159" s="367"/>
    </row>
    <row r="160" spans="1:187" s="246" customFormat="1" hidden="1">
      <c r="A160" s="546"/>
      <c r="B160" s="583" t="s">
        <v>2289</v>
      </c>
      <c r="C160" s="588" t="e">
        <f>(#REF!*#REF!-C137*$E$146)+(#REF!*#REF!-D137*$E$147)+(#REF!*$E$17-E137*$E$148)+(#REF!*#REF!-F137*$E$149)+(#REF!*#REF!-G137*$E$150)</f>
        <v>#REF!</v>
      </c>
      <c r="D160" s="253"/>
      <c r="E160" s="253"/>
      <c r="F160" s="253"/>
      <c r="G160" s="253"/>
      <c r="H160" s="253"/>
      <c r="I160" s="253"/>
      <c r="J160" s="486"/>
      <c r="BI160" s="367"/>
    </row>
    <row r="161" spans="1:62" s="246" customFormat="1" hidden="1">
      <c r="A161" s="546"/>
      <c r="B161" s="583" t="s">
        <v>158</v>
      </c>
      <c r="C161" s="588" t="e">
        <f>(#REF!*#REF!-C138*$E$146)+(#REF!*#REF!-D138*$E$147)+(#REF!*$E$17-E138*$E$148)+(#REF!*#REF!-F138*$E$149)+(#REF!*#REF!-G138*$E$150)</f>
        <v>#REF!</v>
      </c>
      <c r="D161" s="253"/>
      <c r="E161" s="253"/>
      <c r="F161" s="253"/>
      <c r="G161" s="253"/>
      <c r="H161" s="253"/>
      <c r="I161" s="253"/>
      <c r="J161" s="486"/>
      <c r="BI161" s="367"/>
    </row>
    <row r="162" spans="1:62" s="246" customFormat="1" hidden="1">
      <c r="A162" s="546"/>
      <c r="B162" s="583" t="s">
        <v>201</v>
      </c>
      <c r="C162" s="588" t="e">
        <f>(#REF!*#REF!-C139*$E$146)+(#REF!*#REF!-D139*$E$147)+(#REF!*$E$17-E139*$E$148)+(#REF!*#REF!-F139*$E$149)+(#REF!*#REF!-G139*$E$150)</f>
        <v>#REF!</v>
      </c>
      <c r="D162" s="253"/>
      <c r="E162" s="253"/>
      <c r="F162" s="253"/>
      <c r="G162" s="253"/>
      <c r="H162" s="253"/>
      <c r="I162" s="253"/>
      <c r="J162" s="486"/>
      <c r="BI162" s="367"/>
    </row>
    <row r="163" spans="1:62" s="246" customFormat="1" ht="17.25" hidden="1" thickBot="1">
      <c r="A163" s="546"/>
      <c r="B163" s="602" t="s">
        <v>142</v>
      </c>
      <c r="C163" s="596" t="e">
        <f>SUM(C155:C162)</f>
        <v>#REF!</v>
      </c>
      <c r="D163" s="253"/>
      <c r="E163" s="253"/>
      <c r="F163" s="253"/>
      <c r="G163" s="253"/>
      <c r="H163" s="253"/>
      <c r="I163" s="253"/>
      <c r="J163" s="486"/>
      <c r="BI163" s="367"/>
    </row>
    <row r="164" spans="1:62" s="246" customFormat="1" hidden="1">
      <c r="A164" s="546"/>
      <c r="B164" s="253"/>
      <c r="C164" s="253"/>
      <c r="D164" s="253"/>
      <c r="E164" s="253"/>
      <c r="F164" s="253"/>
      <c r="G164" s="253"/>
      <c r="H164" s="253"/>
      <c r="I164" s="253"/>
      <c r="J164" s="486"/>
      <c r="BJ164" s="367"/>
    </row>
    <row r="165" spans="1:62" s="246" customFormat="1" hidden="1">
      <c r="A165" s="546"/>
      <c r="B165" s="253"/>
      <c r="C165" s="253"/>
      <c r="D165" s="253"/>
      <c r="E165" s="253"/>
      <c r="F165" s="253"/>
      <c r="G165" s="253"/>
      <c r="H165" s="253"/>
      <c r="I165" s="253"/>
      <c r="J165" s="486"/>
      <c r="BJ165" s="367"/>
    </row>
    <row r="166" spans="1:62" s="246" customFormat="1" hidden="1">
      <c r="A166" s="546"/>
      <c r="B166" s="253"/>
      <c r="C166" s="253"/>
      <c r="D166" s="253"/>
      <c r="E166" s="253"/>
      <c r="F166" s="253"/>
      <c r="G166" s="253"/>
      <c r="H166" s="253"/>
      <c r="I166" s="253"/>
      <c r="J166" s="486"/>
      <c r="BJ166" s="367"/>
    </row>
    <row r="167" spans="1:62" s="246" customFormat="1" hidden="1">
      <c r="A167" s="546"/>
      <c r="B167" s="253"/>
      <c r="C167" s="253"/>
      <c r="D167" s="253"/>
      <c r="E167" s="253"/>
      <c r="F167" s="253"/>
      <c r="G167" s="253"/>
      <c r="H167" s="253"/>
      <c r="I167" s="253"/>
      <c r="J167" s="486"/>
      <c r="BJ167" s="367"/>
    </row>
    <row r="168" spans="1:62" s="246" customFormat="1" hidden="1">
      <c r="A168" s="546"/>
      <c r="B168" s="253"/>
      <c r="C168" s="253"/>
      <c r="D168" s="253"/>
      <c r="E168" s="253"/>
      <c r="F168" s="253"/>
      <c r="G168" s="253"/>
      <c r="H168" s="253"/>
      <c r="I168" s="253"/>
      <c r="J168" s="486"/>
      <c r="BJ168" s="367"/>
    </row>
    <row r="169" spans="1:62" s="246" customFormat="1" hidden="1">
      <c r="A169" s="546"/>
      <c r="B169" s="253"/>
      <c r="C169" s="253"/>
      <c r="D169" s="253"/>
      <c r="E169" s="253"/>
      <c r="F169" s="253"/>
      <c r="G169" s="253"/>
      <c r="H169" s="253"/>
      <c r="I169" s="253"/>
      <c r="J169" s="486"/>
      <c r="BJ169" s="367"/>
    </row>
    <row r="170" spans="1:62" s="246" customFormat="1">
      <c r="A170" s="546"/>
      <c r="B170" s="253"/>
      <c r="C170" s="253"/>
      <c r="D170" s="253"/>
      <c r="E170" s="253"/>
      <c r="F170" s="253"/>
      <c r="G170" s="253"/>
      <c r="H170" s="253"/>
      <c r="I170" s="253"/>
      <c r="J170" s="486"/>
      <c r="BJ170" s="367"/>
    </row>
    <row r="171" spans="1:62" s="246" customFormat="1">
      <c r="A171" s="546"/>
      <c r="B171" s="253"/>
      <c r="C171" s="253"/>
      <c r="D171" s="253"/>
      <c r="E171" s="253"/>
      <c r="F171" s="253"/>
      <c r="G171" s="253"/>
      <c r="H171" s="253"/>
      <c r="I171" s="253"/>
      <c r="J171" s="486"/>
      <c r="BJ171" s="367"/>
    </row>
    <row r="172" spans="1:62" s="246" customFormat="1">
      <c r="A172" s="546"/>
      <c r="B172" s="253"/>
      <c r="C172" s="253"/>
      <c r="D172" s="253"/>
      <c r="E172" s="253"/>
      <c r="F172" s="253"/>
      <c r="G172" s="253"/>
      <c r="H172" s="253"/>
      <c r="I172" s="253"/>
      <c r="J172" s="486"/>
      <c r="BJ172" s="367"/>
    </row>
    <row r="173" spans="1:62" s="246" customFormat="1">
      <c r="A173" s="546"/>
      <c r="B173" s="253"/>
      <c r="C173" s="253"/>
      <c r="D173" s="253"/>
      <c r="E173" s="253"/>
      <c r="F173" s="253"/>
      <c r="G173" s="253"/>
      <c r="H173" s="253"/>
      <c r="I173" s="253"/>
      <c r="J173" s="486"/>
      <c r="BJ173" s="367"/>
    </row>
    <row r="174" spans="1:62" s="246" customFormat="1">
      <c r="A174" s="546"/>
      <c r="B174" s="253"/>
      <c r="C174" s="253"/>
      <c r="D174" s="253"/>
      <c r="E174" s="253"/>
      <c r="F174" s="253"/>
      <c r="G174" s="253"/>
      <c r="H174" s="253"/>
      <c r="I174" s="253"/>
      <c r="J174" s="486"/>
      <c r="BJ174" s="367"/>
    </row>
    <row r="175" spans="1:62" s="246" customFormat="1">
      <c r="A175" s="546"/>
      <c r="B175" s="253"/>
      <c r="C175" s="253"/>
      <c r="D175" s="253"/>
      <c r="E175" s="253"/>
      <c r="F175" s="253"/>
      <c r="G175" s="253"/>
      <c r="H175" s="253"/>
      <c r="I175" s="253"/>
      <c r="J175" s="486"/>
      <c r="BJ175" s="367"/>
    </row>
    <row r="176" spans="1:62" s="246" customFormat="1">
      <c r="A176" s="546"/>
      <c r="B176" s="253"/>
      <c r="C176" s="253"/>
      <c r="D176" s="253"/>
      <c r="E176" s="253"/>
      <c r="F176" s="253"/>
      <c r="G176" s="253"/>
      <c r="H176" s="253"/>
      <c r="I176" s="253"/>
      <c r="J176" s="486"/>
      <c r="BJ176" s="367"/>
    </row>
    <row r="177" spans="1:62" s="246" customFormat="1">
      <c r="A177" s="546"/>
      <c r="B177" s="253"/>
      <c r="C177" s="253"/>
      <c r="D177" s="253"/>
      <c r="E177" s="253"/>
      <c r="F177" s="253"/>
      <c r="G177" s="253"/>
      <c r="H177" s="253"/>
      <c r="I177" s="253"/>
      <c r="J177" s="486"/>
      <c r="BJ177" s="367"/>
    </row>
    <row r="178" spans="1:62" s="246" customFormat="1">
      <c r="A178" s="546"/>
      <c r="B178" s="253"/>
      <c r="C178" s="253"/>
      <c r="D178" s="253"/>
      <c r="E178" s="253"/>
      <c r="F178" s="253"/>
      <c r="G178" s="253"/>
      <c r="H178" s="253"/>
      <c r="I178" s="253"/>
      <c r="J178" s="486"/>
      <c r="BJ178" s="367"/>
    </row>
    <row r="179" spans="1:62" s="246" customFormat="1">
      <c r="A179" s="546"/>
      <c r="B179" s="253"/>
      <c r="C179" s="253"/>
      <c r="D179" s="253"/>
      <c r="E179" s="253"/>
      <c r="F179" s="253"/>
      <c r="G179" s="253"/>
      <c r="H179" s="253"/>
      <c r="I179" s="253"/>
      <c r="J179" s="486"/>
      <c r="BJ179" s="367"/>
    </row>
    <row r="180" spans="1:62" s="246" customFormat="1">
      <c r="A180" s="546"/>
      <c r="B180" s="253"/>
      <c r="C180" s="253"/>
      <c r="D180" s="253"/>
      <c r="E180" s="253"/>
      <c r="F180" s="253"/>
      <c r="G180" s="253"/>
      <c r="H180" s="253"/>
      <c r="I180" s="253"/>
      <c r="J180" s="486"/>
      <c r="BJ180" s="367"/>
    </row>
    <row r="181" spans="1:62" s="246" customFormat="1">
      <c r="A181" s="546"/>
      <c r="B181" s="253"/>
      <c r="C181" s="253"/>
      <c r="D181" s="253"/>
      <c r="E181" s="253"/>
      <c r="F181" s="253"/>
      <c r="G181" s="253"/>
      <c r="H181" s="253"/>
      <c r="I181" s="253"/>
      <c r="J181" s="486"/>
      <c r="BJ181" s="367"/>
    </row>
    <row r="182" spans="1:62" s="246" customFormat="1">
      <c r="A182" s="546"/>
      <c r="B182" s="253"/>
      <c r="C182" s="253"/>
      <c r="D182" s="253"/>
      <c r="E182" s="253"/>
      <c r="F182" s="253"/>
      <c r="G182" s="253"/>
      <c r="H182" s="253"/>
      <c r="I182" s="253"/>
      <c r="J182" s="486"/>
      <c r="BJ182" s="367"/>
    </row>
    <row r="183" spans="1:62" s="246" customFormat="1">
      <c r="A183" s="546"/>
      <c r="B183" s="253"/>
      <c r="C183" s="253"/>
      <c r="D183" s="253"/>
      <c r="E183" s="253"/>
      <c r="F183" s="253"/>
      <c r="G183" s="253"/>
      <c r="H183" s="253"/>
      <c r="I183" s="253"/>
      <c r="J183" s="486"/>
      <c r="BJ183" s="367"/>
    </row>
    <row r="184" spans="1:62" s="246" customFormat="1">
      <c r="A184" s="546"/>
      <c r="B184" s="253"/>
      <c r="C184" s="253"/>
      <c r="D184" s="253"/>
      <c r="E184" s="253"/>
      <c r="F184" s="253"/>
      <c r="G184" s="253"/>
      <c r="H184" s="253"/>
      <c r="I184" s="253"/>
      <c r="J184" s="486"/>
      <c r="BJ184" s="367"/>
    </row>
    <row r="185" spans="1:62" s="246" customFormat="1">
      <c r="A185" s="546"/>
      <c r="B185" s="253"/>
      <c r="C185" s="253"/>
      <c r="D185" s="253"/>
      <c r="E185" s="253"/>
      <c r="F185" s="253"/>
      <c r="G185" s="253"/>
      <c r="H185" s="253"/>
      <c r="I185" s="253"/>
      <c r="J185" s="486"/>
      <c r="BJ185" s="367"/>
    </row>
    <row r="186" spans="1:62" s="246" customFormat="1" ht="17.25" thickBot="1">
      <c r="A186" s="649"/>
      <c r="B186" s="496"/>
      <c r="C186" s="496"/>
      <c r="D186" s="496"/>
      <c r="E186" s="496"/>
      <c r="F186" s="496"/>
      <c r="G186" s="496"/>
      <c r="H186" s="496"/>
      <c r="I186" s="496"/>
      <c r="J186" s="497"/>
      <c r="BJ186" s="367"/>
    </row>
    <row r="187" spans="1:62" s="246" customFormat="1">
      <c r="A187" s="619"/>
      <c r="BJ187" s="367"/>
    </row>
    <row r="188" spans="1:62" s="246" customFormat="1">
      <c r="A188" s="619"/>
      <c r="BJ188" s="367"/>
    </row>
    <row r="189" spans="1:62" s="246" customFormat="1">
      <c r="A189" s="619"/>
      <c r="BJ189" s="367"/>
    </row>
    <row r="190" spans="1:62" s="246" customFormat="1">
      <c r="A190" s="619"/>
      <c r="BJ190" s="367"/>
    </row>
    <row r="191" spans="1:62" s="246" customFormat="1">
      <c r="A191" s="619"/>
      <c r="BJ191" s="367"/>
    </row>
    <row r="192" spans="1:62" s="246" customFormat="1">
      <c r="A192" s="619"/>
      <c r="BJ192" s="367"/>
    </row>
    <row r="193" spans="1:62" s="246" customFormat="1">
      <c r="A193" s="619"/>
      <c r="BJ193" s="367"/>
    </row>
    <row r="194" spans="1:62" s="246" customFormat="1">
      <c r="A194" s="619"/>
      <c r="BJ194" s="367"/>
    </row>
    <row r="195" spans="1:62" s="246" customFormat="1">
      <c r="A195" s="619"/>
      <c r="BJ195" s="367"/>
    </row>
    <row r="196" spans="1:62" s="246" customFormat="1">
      <c r="A196" s="619"/>
      <c r="BJ196" s="367"/>
    </row>
    <row r="197" spans="1:62" s="246" customFormat="1">
      <c r="A197" s="619"/>
      <c r="BJ197" s="367"/>
    </row>
    <row r="198" spans="1:62" s="246" customFormat="1">
      <c r="A198" s="619"/>
      <c r="BJ198" s="367"/>
    </row>
    <row r="199" spans="1:62" s="246" customFormat="1">
      <c r="A199" s="619"/>
      <c r="BJ199" s="367"/>
    </row>
    <row r="200" spans="1:62" s="246" customFormat="1">
      <c r="A200" s="619"/>
      <c r="BJ200" s="367"/>
    </row>
    <row r="201" spans="1:62" s="246" customFormat="1">
      <c r="A201" s="619"/>
      <c r="BJ201" s="367"/>
    </row>
    <row r="202" spans="1:62" s="246" customFormat="1">
      <c r="A202" s="619"/>
      <c r="BJ202" s="367"/>
    </row>
    <row r="203" spans="1:62" s="246" customFormat="1">
      <c r="A203" s="619"/>
      <c r="BJ203" s="367"/>
    </row>
    <row r="204" spans="1:62" s="246" customFormat="1">
      <c r="A204" s="619"/>
      <c r="BJ204" s="367"/>
    </row>
    <row r="205" spans="1:62" s="246" customFormat="1">
      <c r="A205" s="619"/>
      <c r="BJ205" s="367"/>
    </row>
    <row r="206" spans="1:62" s="246" customFormat="1">
      <c r="A206" s="619"/>
      <c r="BJ206" s="367"/>
    </row>
    <row r="207" spans="1:62" s="246" customFormat="1">
      <c r="A207" s="619"/>
      <c r="BJ207" s="367"/>
    </row>
    <row r="208" spans="1:62" s="246" customFormat="1">
      <c r="A208" s="619"/>
      <c r="BJ208" s="367"/>
    </row>
    <row r="209" spans="1:62" s="246" customFormat="1">
      <c r="A209" s="619"/>
      <c r="BJ209" s="367"/>
    </row>
    <row r="210" spans="1:62" s="246" customFormat="1">
      <c r="A210" s="619"/>
      <c r="BJ210" s="367"/>
    </row>
    <row r="211" spans="1:62" s="246" customFormat="1">
      <c r="A211" s="619"/>
      <c r="BJ211" s="367"/>
    </row>
    <row r="212" spans="1:62" s="246" customFormat="1">
      <c r="A212" s="619"/>
      <c r="BJ212" s="367"/>
    </row>
    <row r="213" spans="1:62" s="246" customFormat="1">
      <c r="A213" s="619"/>
      <c r="BJ213" s="367"/>
    </row>
    <row r="214" spans="1:62" s="246" customFormat="1">
      <c r="A214" s="619"/>
      <c r="BJ214" s="367"/>
    </row>
    <row r="215" spans="1:62" s="246" customFormat="1">
      <c r="A215" s="619"/>
      <c r="BJ215" s="367"/>
    </row>
    <row r="216" spans="1:62" s="246" customFormat="1">
      <c r="A216" s="619"/>
      <c r="BJ216" s="367"/>
    </row>
    <row r="217" spans="1:62" s="246" customFormat="1">
      <c r="A217" s="619"/>
      <c r="BJ217" s="367"/>
    </row>
    <row r="218" spans="1:62" s="246" customFormat="1">
      <c r="A218" s="619"/>
      <c r="BJ218" s="367"/>
    </row>
    <row r="219" spans="1:62" s="246" customFormat="1">
      <c r="A219" s="619"/>
      <c r="BJ219" s="367"/>
    </row>
    <row r="220" spans="1:62" s="246" customFormat="1">
      <c r="A220" s="619"/>
      <c r="BJ220" s="367"/>
    </row>
    <row r="221" spans="1:62" s="246" customFormat="1">
      <c r="A221" s="619"/>
      <c r="BJ221" s="367"/>
    </row>
    <row r="222" spans="1:62" s="246" customFormat="1">
      <c r="A222" s="619"/>
      <c r="BJ222" s="367"/>
    </row>
    <row r="223" spans="1:62" s="246" customFormat="1">
      <c r="A223" s="619"/>
      <c r="BJ223" s="367"/>
    </row>
    <row r="224" spans="1:62" s="246" customFormat="1">
      <c r="A224" s="619"/>
      <c r="BJ224" s="367"/>
    </row>
    <row r="225" spans="1:62" s="246" customFormat="1">
      <c r="A225" s="619"/>
      <c r="BJ225" s="367"/>
    </row>
    <row r="226" spans="1:62" s="246" customFormat="1">
      <c r="A226" s="619"/>
      <c r="BJ226" s="367"/>
    </row>
    <row r="227" spans="1:62" s="246" customFormat="1">
      <c r="A227" s="619"/>
      <c r="BJ227" s="367"/>
    </row>
    <row r="228" spans="1:62" s="246" customFormat="1">
      <c r="A228" s="619"/>
      <c r="BJ228" s="367"/>
    </row>
    <row r="229" spans="1:62" s="246" customFormat="1">
      <c r="A229" s="619"/>
      <c r="BJ229" s="367"/>
    </row>
    <row r="230" spans="1:62" s="246" customFormat="1">
      <c r="A230" s="619"/>
      <c r="BJ230" s="367"/>
    </row>
    <row r="231" spans="1:62" s="246" customFormat="1">
      <c r="A231" s="619"/>
      <c r="BJ231" s="367"/>
    </row>
    <row r="232" spans="1:62" s="246" customFormat="1">
      <c r="A232" s="619"/>
      <c r="BJ232" s="367"/>
    </row>
    <row r="233" spans="1:62" s="246" customFormat="1">
      <c r="A233" s="619"/>
      <c r="BJ233" s="367"/>
    </row>
    <row r="234" spans="1:62" s="246" customFormat="1">
      <c r="A234" s="619"/>
      <c r="BJ234" s="367"/>
    </row>
    <row r="235" spans="1:62" s="246" customFormat="1">
      <c r="A235" s="619"/>
      <c r="BJ235" s="367"/>
    </row>
    <row r="236" spans="1:62" s="246" customFormat="1">
      <c r="A236" s="619"/>
      <c r="BJ236" s="367"/>
    </row>
    <row r="237" spans="1:62" s="246" customFormat="1">
      <c r="A237" s="619"/>
      <c r="BJ237" s="367"/>
    </row>
    <row r="238" spans="1:62" s="246" customFormat="1">
      <c r="A238" s="619"/>
      <c r="BJ238" s="367"/>
    </row>
    <row r="239" spans="1:62" s="246" customFormat="1">
      <c r="A239" s="619"/>
      <c r="BJ239" s="367"/>
    </row>
    <row r="240" spans="1:62" s="246" customFormat="1">
      <c r="A240" s="619"/>
      <c r="BJ240" s="367"/>
    </row>
    <row r="241" spans="1:62" s="246" customFormat="1">
      <c r="A241" s="619"/>
      <c r="BJ241" s="367"/>
    </row>
    <row r="242" spans="1:62" s="246" customFormat="1">
      <c r="A242" s="619"/>
      <c r="BJ242" s="367"/>
    </row>
    <row r="243" spans="1:62" s="246" customFormat="1">
      <c r="A243" s="619"/>
      <c r="BJ243" s="367"/>
    </row>
    <row r="244" spans="1:62" s="246" customFormat="1">
      <c r="A244" s="619"/>
      <c r="BJ244" s="367"/>
    </row>
    <row r="245" spans="1:62" s="246" customFormat="1">
      <c r="A245" s="619"/>
      <c r="BJ245" s="367"/>
    </row>
    <row r="246" spans="1:62" s="246" customFormat="1">
      <c r="A246" s="619"/>
      <c r="BJ246" s="367"/>
    </row>
    <row r="247" spans="1:62" s="246" customFormat="1">
      <c r="A247" s="619"/>
      <c r="BJ247" s="367"/>
    </row>
    <row r="248" spans="1:62" s="246" customFormat="1">
      <c r="A248" s="619"/>
      <c r="BJ248" s="367"/>
    </row>
    <row r="249" spans="1:62" s="246" customFormat="1">
      <c r="A249" s="619"/>
      <c r="BJ249" s="367"/>
    </row>
    <row r="250" spans="1:62" s="246" customFormat="1">
      <c r="A250" s="619"/>
      <c r="BJ250" s="367"/>
    </row>
    <row r="251" spans="1:62" s="246" customFormat="1">
      <c r="A251" s="619"/>
      <c r="BJ251" s="367"/>
    </row>
    <row r="252" spans="1:62" s="246" customFormat="1">
      <c r="A252" s="619"/>
      <c r="BJ252" s="367"/>
    </row>
    <row r="253" spans="1:62" s="246" customFormat="1">
      <c r="A253" s="619"/>
      <c r="BJ253" s="367"/>
    </row>
    <row r="254" spans="1:62" s="246" customFormat="1">
      <c r="A254" s="619"/>
      <c r="BJ254" s="367"/>
    </row>
    <row r="255" spans="1:62" s="246" customFormat="1">
      <c r="A255" s="619"/>
      <c r="BJ255" s="367"/>
    </row>
    <row r="256" spans="1:62" s="246" customFormat="1">
      <c r="A256" s="619"/>
      <c r="BJ256" s="367"/>
    </row>
    <row r="257" spans="1:62" s="246" customFormat="1">
      <c r="A257" s="619"/>
      <c r="BJ257" s="367"/>
    </row>
    <row r="258" spans="1:62" s="246" customFormat="1">
      <c r="A258" s="619"/>
      <c r="BJ258" s="367"/>
    </row>
    <row r="259" spans="1:62" s="246" customFormat="1">
      <c r="A259" s="619"/>
      <c r="BJ259" s="367"/>
    </row>
    <row r="260" spans="1:62" s="246" customFormat="1">
      <c r="A260" s="619"/>
      <c r="BJ260" s="367"/>
    </row>
    <row r="261" spans="1:62" s="246" customFormat="1">
      <c r="A261" s="619"/>
      <c r="BJ261" s="367"/>
    </row>
    <row r="262" spans="1:62" s="246" customFormat="1">
      <c r="A262" s="619"/>
      <c r="BJ262" s="367"/>
    </row>
    <row r="263" spans="1:62" s="246" customFormat="1">
      <c r="A263" s="619"/>
      <c r="BJ263" s="367"/>
    </row>
    <row r="264" spans="1:62" s="246" customFormat="1">
      <c r="A264" s="619"/>
      <c r="BJ264" s="367"/>
    </row>
    <row r="265" spans="1:62" s="246" customFormat="1">
      <c r="A265" s="619"/>
      <c r="BJ265" s="367"/>
    </row>
    <row r="266" spans="1:62" s="246" customFormat="1">
      <c r="A266" s="619"/>
      <c r="BJ266" s="367"/>
    </row>
    <row r="267" spans="1:62" s="246" customFormat="1">
      <c r="A267" s="619"/>
      <c r="BJ267" s="367"/>
    </row>
    <row r="268" spans="1:62" s="246" customFormat="1">
      <c r="A268" s="619"/>
      <c r="BJ268" s="367"/>
    </row>
    <row r="269" spans="1:62" s="246" customFormat="1">
      <c r="A269" s="619"/>
      <c r="BJ269" s="367"/>
    </row>
    <row r="270" spans="1:62" s="246" customFormat="1">
      <c r="A270" s="619"/>
      <c r="BJ270" s="367"/>
    </row>
    <row r="271" spans="1:62" s="246" customFormat="1">
      <c r="A271" s="619"/>
      <c r="BJ271" s="367"/>
    </row>
    <row r="272" spans="1:62" s="246" customFormat="1">
      <c r="A272" s="619"/>
      <c r="BJ272" s="367"/>
    </row>
    <row r="273" spans="1:62" s="246" customFormat="1">
      <c r="A273" s="619"/>
      <c r="BJ273" s="367"/>
    </row>
    <row r="274" spans="1:62" s="246" customFormat="1">
      <c r="A274" s="619"/>
      <c r="BJ274" s="367"/>
    </row>
    <row r="275" spans="1:62" s="246" customFormat="1">
      <c r="A275" s="619"/>
      <c r="BJ275" s="367"/>
    </row>
    <row r="276" spans="1:62" s="246" customFormat="1">
      <c r="A276" s="619"/>
      <c r="BJ276" s="367"/>
    </row>
    <row r="277" spans="1:62" s="246" customFormat="1">
      <c r="A277" s="619"/>
      <c r="BJ277" s="367"/>
    </row>
    <row r="278" spans="1:62" s="246" customFormat="1">
      <c r="A278" s="619"/>
      <c r="BJ278" s="367"/>
    </row>
    <row r="279" spans="1:62" s="246" customFormat="1">
      <c r="A279" s="619"/>
      <c r="BJ279" s="367"/>
    </row>
    <row r="280" spans="1:62" s="246" customFormat="1">
      <c r="A280" s="619"/>
      <c r="BJ280" s="367"/>
    </row>
    <row r="281" spans="1:62" s="246" customFormat="1">
      <c r="A281" s="619"/>
      <c r="BJ281" s="367"/>
    </row>
    <row r="282" spans="1:62" s="246" customFormat="1">
      <c r="A282" s="619"/>
      <c r="BJ282" s="367"/>
    </row>
    <row r="283" spans="1:62" s="246" customFormat="1">
      <c r="A283" s="619"/>
      <c r="BJ283" s="367"/>
    </row>
    <row r="284" spans="1:62" s="246" customFormat="1">
      <c r="A284" s="619"/>
      <c r="BJ284" s="367"/>
    </row>
    <row r="285" spans="1:62" s="246" customFormat="1">
      <c r="A285" s="619"/>
      <c r="BJ285" s="367"/>
    </row>
    <row r="286" spans="1:62" s="246" customFormat="1">
      <c r="A286" s="619"/>
      <c r="BJ286" s="367"/>
    </row>
    <row r="287" spans="1:62" s="246" customFormat="1">
      <c r="A287" s="619"/>
      <c r="BJ287" s="367"/>
    </row>
    <row r="288" spans="1:62" s="246" customFormat="1">
      <c r="A288" s="619"/>
      <c r="BJ288" s="367"/>
    </row>
    <row r="289" spans="1:62" s="246" customFormat="1">
      <c r="A289" s="619"/>
      <c r="BJ289" s="367"/>
    </row>
    <row r="290" spans="1:62" s="246" customFormat="1">
      <c r="A290" s="619"/>
      <c r="BJ290" s="367"/>
    </row>
    <row r="291" spans="1:62" s="246" customFormat="1">
      <c r="A291" s="619"/>
      <c r="BJ291" s="367"/>
    </row>
    <row r="292" spans="1:62" s="246" customFormat="1">
      <c r="A292" s="619"/>
      <c r="BJ292" s="367"/>
    </row>
    <row r="293" spans="1:62" s="246" customFormat="1">
      <c r="A293" s="619"/>
      <c r="BJ293" s="367"/>
    </row>
    <row r="294" spans="1:62" s="246" customFormat="1">
      <c r="A294" s="619"/>
      <c r="BJ294" s="367"/>
    </row>
    <row r="295" spans="1:62" s="246" customFormat="1">
      <c r="A295" s="619"/>
      <c r="BJ295" s="367"/>
    </row>
    <row r="296" spans="1:62" s="246" customFormat="1">
      <c r="A296" s="619"/>
      <c r="BJ296" s="367"/>
    </row>
    <row r="297" spans="1:62" s="246" customFormat="1">
      <c r="A297" s="619"/>
      <c r="BJ297" s="367"/>
    </row>
    <row r="298" spans="1:62" s="246" customFormat="1">
      <c r="A298" s="619"/>
      <c r="BJ298" s="367"/>
    </row>
    <row r="299" spans="1:62" s="246" customFormat="1">
      <c r="A299" s="619"/>
      <c r="BJ299" s="367"/>
    </row>
    <row r="300" spans="1:62" s="246" customFormat="1">
      <c r="A300" s="619"/>
      <c r="BJ300" s="367"/>
    </row>
    <row r="301" spans="1:62" s="246" customFormat="1">
      <c r="A301" s="619"/>
      <c r="BJ301" s="367"/>
    </row>
    <row r="302" spans="1:62" s="246" customFormat="1">
      <c r="A302" s="619"/>
      <c r="BJ302" s="367"/>
    </row>
    <row r="303" spans="1:62" s="246" customFormat="1">
      <c r="A303" s="619"/>
      <c r="BJ303" s="367"/>
    </row>
    <row r="304" spans="1:62" s="246" customFormat="1">
      <c r="A304" s="619"/>
      <c r="BJ304" s="367"/>
    </row>
    <row r="305" spans="1:62" s="246" customFormat="1">
      <c r="A305" s="619"/>
      <c r="BJ305" s="367"/>
    </row>
    <row r="306" spans="1:62" s="246" customFormat="1">
      <c r="A306" s="619"/>
      <c r="BJ306" s="367"/>
    </row>
    <row r="307" spans="1:62" s="246" customFormat="1">
      <c r="A307" s="619"/>
      <c r="BJ307" s="367"/>
    </row>
    <row r="308" spans="1:62" s="246" customFormat="1">
      <c r="A308" s="619"/>
      <c r="BJ308" s="367"/>
    </row>
    <row r="309" spans="1:62" s="246" customFormat="1">
      <c r="A309" s="619"/>
      <c r="BJ309" s="367"/>
    </row>
    <row r="310" spans="1:62" s="246" customFormat="1">
      <c r="A310" s="619"/>
      <c r="BJ310" s="367"/>
    </row>
    <row r="311" spans="1:62" s="246" customFormat="1">
      <c r="A311" s="619"/>
      <c r="BJ311" s="367"/>
    </row>
    <row r="312" spans="1:62" s="246" customFormat="1">
      <c r="A312" s="619"/>
      <c r="BJ312" s="367"/>
    </row>
    <row r="313" spans="1:62" s="246" customFormat="1">
      <c r="A313" s="619"/>
      <c r="BJ313" s="367"/>
    </row>
    <row r="314" spans="1:62" s="246" customFormat="1">
      <c r="A314" s="619"/>
      <c r="BJ314" s="367"/>
    </row>
    <row r="315" spans="1:62" s="246" customFormat="1">
      <c r="A315" s="619"/>
      <c r="BJ315" s="367"/>
    </row>
    <row r="316" spans="1:62" s="246" customFormat="1">
      <c r="A316" s="619"/>
      <c r="BJ316" s="367"/>
    </row>
    <row r="317" spans="1:62" s="246" customFormat="1">
      <c r="A317" s="619"/>
      <c r="BJ317" s="367"/>
    </row>
    <row r="318" spans="1:62" s="246" customFormat="1">
      <c r="A318" s="619"/>
      <c r="BJ318" s="367"/>
    </row>
    <row r="319" spans="1:62" s="246" customFormat="1">
      <c r="A319" s="619"/>
      <c r="BJ319" s="367"/>
    </row>
    <row r="320" spans="1:62" s="246" customFormat="1">
      <c r="A320" s="619"/>
      <c r="BJ320" s="367"/>
    </row>
    <row r="321" spans="1:62" s="246" customFormat="1">
      <c r="A321" s="619"/>
      <c r="BJ321" s="367"/>
    </row>
    <row r="322" spans="1:62" s="246" customFormat="1">
      <c r="A322" s="619"/>
      <c r="BJ322" s="367"/>
    </row>
    <row r="323" spans="1:62" s="246" customFormat="1">
      <c r="A323" s="619"/>
      <c r="BJ323" s="367"/>
    </row>
    <row r="324" spans="1:62" s="246" customFormat="1">
      <c r="A324" s="619"/>
      <c r="BJ324" s="367"/>
    </row>
    <row r="325" spans="1:62" s="246" customFormat="1">
      <c r="A325" s="619"/>
      <c r="BJ325" s="367"/>
    </row>
    <row r="326" spans="1:62" s="246" customFormat="1">
      <c r="A326" s="619"/>
      <c r="BJ326" s="367"/>
    </row>
    <row r="327" spans="1:62" s="246" customFormat="1">
      <c r="A327" s="619"/>
      <c r="BJ327" s="367"/>
    </row>
    <row r="328" spans="1:62" s="246" customFormat="1">
      <c r="A328" s="619"/>
      <c r="BJ328" s="367"/>
    </row>
    <row r="329" spans="1:62" s="246" customFormat="1">
      <c r="A329" s="619"/>
      <c r="BJ329" s="367"/>
    </row>
    <row r="330" spans="1:62" s="246" customFormat="1">
      <c r="A330" s="619"/>
      <c r="BJ330" s="367"/>
    </row>
    <row r="331" spans="1:62" s="246" customFormat="1">
      <c r="A331" s="619"/>
      <c r="BJ331" s="367"/>
    </row>
    <row r="332" spans="1:62" s="246" customFormat="1">
      <c r="A332" s="619"/>
      <c r="BJ332" s="367"/>
    </row>
    <row r="333" spans="1:62" s="246" customFormat="1">
      <c r="A333" s="619"/>
      <c r="BJ333" s="367"/>
    </row>
    <row r="334" spans="1:62" s="246" customFormat="1">
      <c r="A334" s="619"/>
      <c r="BJ334" s="367"/>
    </row>
    <row r="335" spans="1:62" s="246" customFormat="1">
      <c r="A335" s="619"/>
      <c r="BJ335" s="367"/>
    </row>
    <row r="336" spans="1:62" s="246" customFormat="1">
      <c r="A336" s="619"/>
      <c r="BJ336" s="367"/>
    </row>
    <row r="337" spans="1:62" s="246" customFormat="1">
      <c r="A337" s="619"/>
      <c r="BJ337" s="367"/>
    </row>
    <row r="338" spans="1:62" s="246" customFormat="1">
      <c r="A338" s="619"/>
      <c r="BJ338" s="367"/>
    </row>
    <row r="339" spans="1:62" s="246" customFormat="1">
      <c r="A339" s="619"/>
      <c r="BJ339" s="367"/>
    </row>
    <row r="340" spans="1:62" s="246" customFormat="1">
      <c r="A340" s="619"/>
      <c r="BJ340" s="367"/>
    </row>
    <row r="341" spans="1:62" s="246" customFormat="1">
      <c r="A341" s="619"/>
      <c r="BJ341" s="367"/>
    </row>
    <row r="342" spans="1:62" s="246" customFormat="1">
      <c r="A342" s="619"/>
      <c r="BJ342" s="367"/>
    </row>
    <row r="343" spans="1:62" s="246" customFormat="1">
      <c r="A343" s="619"/>
      <c r="BJ343" s="367"/>
    </row>
    <row r="344" spans="1:62" s="246" customFormat="1">
      <c r="A344" s="619"/>
      <c r="BJ344" s="367"/>
    </row>
    <row r="345" spans="1:62" s="246" customFormat="1">
      <c r="A345" s="619"/>
      <c r="BJ345" s="367"/>
    </row>
    <row r="346" spans="1:62" s="246" customFormat="1">
      <c r="A346" s="619"/>
      <c r="BJ346" s="367"/>
    </row>
    <row r="347" spans="1:62" s="246" customFormat="1">
      <c r="A347" s="619"/>
      <c r="BJ347" s="367"/>
    </row>
    <row r="348" spans="1:62" s="246" customFormat="1">
      <c r="A348" s="619"/>
      <c r="BJ348" s="367"/>
    </row>
    <row r="349" spans="1:62" s="246" customFormat="1">
      <c r="A349" s="619"/>
      <c r="BJ349" s="367"/>
    </row>
    <row r="350" spans="1:62" s="246" customFormat="1">
      <c r="A350" s="619"/>
      <c r="BJ350" s="367"/>
    </row>
    <row r="351" spans="1:62" s="246" customFormat="1">
      <c r="A351" s="619"/>
      <c r="BJ351" s="367"/>
    </row>
    <row r="352" spans="1:62" s="246" customFormat="1">
      <c r="A352" s="619"/>
      <c r="BJ352" s="367"/>
    </row>
    <row r="353" spans="1:62" s="246" customFormat="1">
      <c r="A353" s="619"/>
      <c r="BJ353" s="367"/>
    </row>
    <row r="354" spans="1:62" s="246" customFormat="1">
      <c r="A354" s="619"/>
      <c r="BJ354" s="367"/>
    </row>
    <row r="355" spans="1:62" s="246" customFormat="1">
      <c r="A355" s="619"/>
      <c r="BJ355" s="367"/>
    </row>
    <row r="356" spans="1:62" s="246" customFormat="1">
      <c r="A356" s="619"/>
      <c r="BJ356" s="367"/>
    </row>
    <row r="357" spans="1:62" s="246" customFormat="1">
      <c r="A357" s="619"/>
      <c r="BJ357" s="367"/>
    </row>
    <row r="358" spans="1:62" s="246" customFormat="1">
      <c r="A358" s="619"/>
      <c r="BJ358" s="367"/>
    </row>
    <row r="359" spans="1:62" s="246" customFormat="1">
      <c r="A359" s="619"/>
      <c r="BJ359" s="367"/>
    </row>
    <row r="360" spans="1:62" s="246" customFormat="1">
      <c r="A360" s="619"/>
      <c r="BJ360" s="367"/>
    </row>
    <row r="361" spans="1:62" s="246" customFormat="1">
      <c r="A361" s="619"/>
      <c r="BJ361" s="367"/>
    </row>
    <row r="362" spans="1:62" s="246" customFormat="1">
      <c r="A362" s="619"/>
      <c r="BJ362" s="367"/>
    </row>
    <row r="363" spans="1:62" s="246" customFormat="1">
      <c r="A363" s="619"/>
      <c r="BJ363" s="367"/>
    </row>
    <row r="364" spans="1:62" s="246" customFormat="1">
      <c r="A364" s="619"/>
      <c r="BJ364" s="367"/>
    </row>
    <row r="365" spans="1:62" s="246" customFormat="1">
      <c r="A365" s="619"/>
      <c r="BJ365" s="367"/>
    </row>
    <row r="366" spans="1:62" s="246" customFormat="1">
      <c r="A366" s="619"/>
      <c r="BJ366" s="367"/>
    </row>
    <row r="367" spans="1:62" s="246" customFormat="1">
      <c r="A367" s="619"/>
      <c r="BJ367" s="367"/>
    </row>
    <row r="368" spans="1:62" s="246" customFormat="1">
      <c r="A368" s="619"/>
      <c r="BJ368" s="367"/>
    </row>
    <row r="369" spans="1:62" s="246" customFormat="1">
      <c r="A369" s="619"/>
      <c r="BJ369" s="367"/>
    </row>
    <row r="370" spans="1:62" s="246" customFormat="1">
      <c r="A370" s="619"/>
      <c r="BJ370" s="367"/>
    </row>
    <row r="371" spans="1:62" s="246" customFormat="1">
      <c r="A371" s="619"/>
      <c r="BJ371" s="367"/>
    </row>
    <row r="372" spans="1:62" s="246" customFormat="1">
      <c r="A372" s="619"/>
      <c r="BJ372" s="367"/>
    </row>
    <row r="373" spans="1:62" s="246" customFormat="1">
      <c r="A373" s="619"/>
      <c r="BJ373" s="367"/>
    </row>
    <row r="374" spans="1:62" s="246" customFormat="1">
      <c r="A374" s="619"/>
      <c r="BJ374" s="367"/>
    </row>
    <row r="375" spans="1:62" s="246" customFormat="1">
      <c r="A375" s="619"/>
      <c r="BJ375" s="367"/>
    </row>
    <row r="376" spans="1:62" s="246" customFormat="1">
      <c r="A376" s="619"/>
      <c r="BJ376" s="367"/>
    </row>
    <row r="377" spans="1:62" s="246" customFormat="1">
      <c r="A377" s="619"/>
      <c r="BJ377" s="367"/>
    </row>
    <row r="378" spans="1:62" s="246" customFormat="1">
      <c r="A378" s="619"/>
      <c r="BJ378" s="367"/>
    </row>
    <row r="379" spans="1:62" s="246" customFormat="1">
      <c r="A379" s="619"/>
      <c r="BJ379" s="367"/>
    </row>
    <row r="380" spans="1:62" s="246" customFormat="1">
      <c r="A380" s="619"/>
      <c r="BJ380" s="367"/>
    </row>
    <row r="381" spans="1:62" s="246" customFormat="1">
      <c r="A381" s="619"/>
      <c r="BJ381" s="367"/>
    </row>
    <row r="382" spans="1:62" s="246" customFormat="1">
      <c r="A382" s="619"/>
      <c r="BJ382" s="367"/>
    </row>
    <row r="383" spans="1:62" s="246" customFormat="1">
      <c r="A383" s="619"/>
      <c r="BJ383" s="367"/>
    </row>
    <row r="384" spans="1:62" s="246" customFormat="1">
      <c r="A384" s="619"/>
      <c r="BJ384" s="367"/>
    </row>
    <row r="385" spans="1:62" s="246" customFormat="1">
      <c r="A385" s="619"/>
      <c r="BJ385" s="367"/>
    </row>
    <row r="386" spans="1:62" s="246" customFormat="1">
      <c r="A386" s="619"/>
      <c r="BJ386" s="367"/>
    </row>
    <row r="387" spans="1:62" s="246" customFormat="1">
      <c r="A387" s="619"/>
      <c r="BJ387" s="367"/>
    </row>
    <row r="388" spans="1:62" s="246" customFormat="1">
      <c r="A388" s="619"/>
      <c r="BJ388" s="367"/>
    </row>
    <row r="389" spans="1:62" s="246" customFormat="1">
      <c r="A389" s="619"/>
      <c r="BJ389" s="367"/>
    </row>
    <row r="390" spans="1:62" s="246" customFormat="1">
      <c r="A390" s="619"/>
      <c r="BJ390" s="367"/>
    </row>
    <row r="391" spans="1:62" s="246" customFormat="1">
      <c r="A391" s="619"/>
      <c r="BJ391" s="367"/>
    </row>
    <row r="392" spans="1:62" s="246" customFormat="1">
      <c r="A392" s="619"/>
      <c r="BJ392" s="367"/>
    </row>
    <row r="393" spans="1:62" s="246" customFormat="1">
      <c r="A393" s="619"/>
      <c r="BJ393" s="367"/>
    </row>
    <row r="394" spans="1:62" s="246" customFormat="1">
      <c r="A394" s="619"/>
      <c r="BJ394" s="367"/>
    </row>
    <row r="395" spans="1:62" s="246" customFormat="1">
      <c r="A395" s="619"/>
      <c r="BJ395" s="367"/>
    </row>
    <row r="396" spans="1:62" s="246" customFormat="1">
      <c r="A396" s="619"/>
      <c r="BJ396" s="367"/>
    </row>
  </sheetData>
  <sheetProtection algorithmName="SHA-512" hashValue="0s0bDZpDjYeFz1jQjLNv5pBWyCqMOtLl3Jrgq4mcNfh38bzQ0v/6iKd6h8xR5xQ5I4GosFw4f+cJLafTHn1mbw==" saltValue="enwXjMy69LawOAqVEjTLPw==" spinCount="100000" sheet="1" selectLockedCells="1"/>
  <customSheetViews>
    <customSheetView guid="{2DAA1D84-496C-43B3-9B3D-F6443FDB70D2}"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1"/>
    </customSheetView>
    <customSheetView guid="{4795D392-B56F-435A-BCD0-DB99C7E0A0B0}"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2"/>
    </customSheetView>
    <customSheetView guid="{5B70AD1C-C6FE-473F-9E8F-C80A6A15EADB}" hiddenRows="1" topLeftCell="A33">
      <selection activeCell="F47" sqref="F47"/>
      <rowBreaks count="2" manualBreakCount="2">
        <brk id="54" max="16383" man="1"/>
        <brk id="138" max="16383" man="1"/>
      </rowBreaks>
      <colBreaks count="1" manualBreakCount="1">
        <brk id="8" max="1048575" man="1"/>
      </colBreaks>
      <pageMargins left="0.7" right="0.7" top="0.75" bottom="0.75" header="0.3" footer="0.3"/>
      <pageSetup paperSize="9" scale="51" orientation="portrait" r:id="rId3"/>
    </customSheetView>
    <customSheetView guid="{ECD81B88-1474-43CC-96A3-8963B05913FB}" hiddenRows="1" topLeftCell="A18">
      <selection activeCell="C195" sqref="C195"/>
      <rowBreaks count="2" manualBreakCount="2">
        <brk id="54" max="16383" man="1"/>
        <brk id="138" max="16383" man="1"/>
      </rowBreaks>
      <colBreaks count="1" manualBreakCount="1">
        <brk id="8" max="1048575" man="1"/>
      </colBreaks>
      <pageMargins left="0.7" right="0.7" top="0.75" bottom="0.75" header="0.3" footer="0.3"/>
      <pageSetup paperSize="9" scale="51" orientation="portrait" r:id="rId4"/>
    </customSheetView>
  </customSheetViews>
  <mergeCells count="9">
    <mergeCell ref="B32:F32"/>
    <mergeCell ref="B33:F33"/>
    <mergeCell ref="A1:J1"/>
    <mergeCell ref="B21:C21"/>
    <mergeCell ref="B125:C125"/>
    <mergeCell ref="A41:D41"/>
    <mergeCell ref="B43:C43"/>
    <mergeCell ref="B84:C84"/>
    <mergeCell ref="B34:F34"/>
  </mergeCells>
  <conditionalFormatting sqref="A46:XFD163">
    <cfRule type="expression" dxfId="2" priority="7">
      <formula>OR($C$44="",$C$44=0)</formula>
    </cfRule>
  </conditionalFormatting>
  <conditionalFormatting sqref="A87:XFD163">
    <cfRule type="expression" dxfId="1" priority="6">
      <formula>OR($C$85="",$C$85=0)</formula>
    </cfRule>
  </conditionalFormatting>
  <conditionalFormatting sqref="A128:XFD163">
    <cfRule type="expression" dxfId="0" priority="5">
      <formula>OR($C$126="",$C$126=0)</formula>
    </cfRule>
  </conditionalFormatting>
  <dataValidations count="2">
    <dataValidation type="list" allowBlank="1" showInputMessage="1" showErrorMessage="1" sqref="C126 C85 C44">
      <formula1>כן_לא</formula1>
    </dataValidation>
    <dataValidation type="decimal" operator="greaterThanOrEqual" allowBlank="1" showInputMessage="1" showErrorMessage="1" sqref="D64:D68 D105:D109 D146:D150 D17">
      <formula1>0</formula1>
    </dataValidation>
  </dataValidations>
  <pageMargins left="0.7" right="0.7" top="0.75" bottom="0.75" header="0.3" footer="0.3"/>
  <pageSetup paperSize="9" scale="51" orientation="portrait" r:id="rId5"/>
  <rowBreaks count="2" manualBreakCount="2">
    <brk id="39" max="16383" man="1"/>
    <brk id="123" max="16383" man="1"/>
  </rowBreaks>
  <colBreaks count="1" manualBreakCount="1">
    <brk id="8" max="1048575" man="1"/>
  </colBreak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tint="0.59999389629810485"/>
  </sheetPr>
  <dimension ref="A1"/>
  <sheetViews>
    <sheetView rightToLeft="1" zoomScale="70" zoomScaleNormal="70" workbookViewId="0"/>
  </sheetViews>
  <sheetFormatPr defaultRowHeight="14.25"/>
  <sheetData>
    <row r="1" spans="1:1" ht="18">
      <c r="A1" s="11" t="s">
        <v>2139</v>
      </c>
    </row>
  </sheetData>
  <customSheetViews>
    <customSheetView guid="{5B70AD1C-C6FE-473F-9E8F-C80A6A15EADB}" scale="70">
      <pageMargins left="0.7" right="0.7" top="0.75" bottom="0.75" header="0.3" footer="0.3"/>
    </customSheetView>
    <customSheetView guid="{ECD81B88-1474-43CC-96A3-8963B05913FB}" scale="70">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Z1720"/>
  <sheetViews>
    <sheetView rightToLeft="1" zoomScale="70" zoomScaleNormal="70" zoomScaleSheetLayoutView="70" workbookViewId="0">
      <selection activeCell="A50" sqref="A50"/>
    </sheetView>
  </sheetViews>
  <sheetFormatPr defaultColWidth="9" defaultRowHeight="15"/>
  <cols>
    <col min="1" max="1" width="39.5" style="210" customWidth="1"/>
    <col min="2" max="2" width="26.375" style="214" bestFit="1" customWidth="1"/>
    <col min="3" max="3" width="39.75" style="214" customWidth="1"/>
    <col min="4" max="4" width="37" style="209" customWidth="1"/>
    <col min="5" max="5" width="36.5" style="214" customWidth="1"/>
    <col min="6" max="6" width="20.375" style="214" bestFit="1" customWidth="1"/>
    <col min="7" max="7" width="18.375" style="214" customWidth="1"/>
    <col min="8" max="8" width="53" style="214" bestFit="1" customWidth="1"/>
    <col min="9" max="9" width="17.25" style="209" bestFit="1" customWidth="1"/>
    <col min="10" max="10" width="15" style="214" customWidth="1"/>
    <col min="11" max="11" width="12.375" style="209" bestFit="1" customWidth="1"/>
    <col min="12" max="12" width="12.75" style="214" customWidth="1"/>
    <col min="13" max="13" width="13.25" style="209" bestFit="1" customWidth="1"/>
    <col min="14" max="14" width="10.75" style="214" bestFit="1" customWidth="1"/>
    <col min="15" max="15" width="23" style="214" bestFit="1" customWidth="1"/>
    <col min="16" max="16" width="24.5" style="214" bestFit="1" customWidth="1"/>
    <col min="17" max="21" width="10.75" style="214" bestFit="1" customWidth="1"/>
    <col min="22" max="16384" width="9" style="214"/>
  </cols>
  <sheetData>
    <row r="1" spans="1:19" s="199" customFormat="1">
      <c r="A1" s="220" t="s">
        <v>30</v>
      </c>
      <c r="B1" s="199" t="s">
        <v>9</v>
      </c>
      <c r="C1" s="220" t="s">
        <v>36</v>
      </c>
      <c r="D1" s="199">
        <v>2021</v>
      </c>
      <c r="E1" s="199" t="s">
        <v>78</v>
      </c>
      <c r="F1" s="220" t="s">
        <v>88</v>
      </c>
      <c r="G1" s="199">
        <v>1</v>
      </c>
      <c r="H1" s="220" t="s">
        <v>2112</v>
      </c>
      <c r="K1" s="220" t="s">
        <v>2083</v>
      </c>
      <c r="M1" s="220" t="s">
        <v>2150</v>
      </c>
      <c r="O1" s="220" t="s">
        <v>77</v>
      </c>
      <c r="P1" s="220"/>
      <c r="R1" s="220" t="s">
        <v>2075</v>
      </c>
      <c r="S1" s="220"/>
    </row>
    <row r="2" spans="1:19" s="199" customFormat="1">
      <c r="A2" s="220"/>
      <c r="B2" s="199" t="s">
        <v>10</v>
      </c>
      <c r="D2" s="199">
        <f>D1+1</f>
        <v>2022</v>
      </c>
      <c r="E2" s="199" t="s">
        <v>79</v>
      </c>
      <c r="G2" s="199">
        <v>2</v>
      </c>
      <c r="H2" s="199" t="s">
        <v>2113</v>
      </c>
      <c r="I2" s="220"/>
      <c r="K2" s="207" t="s">
        <v>2145</v>
      </c>
      <c r="L2" s="207">
        <v>1</v>
      </c>
      <c r="M2" s="199" t="s">
        <v>2203</v>
      </c>
      <c r="N2" s="199">
        <v>1</v>
      </c>
      <c r="O2" s="207" t="s">
        <v>2151</v>
      </c>
      <c r="P2" s="207">
        <v>57</v>
      </c>
      <c r="R2" s="207" t="s">
        <v>179</v>
      </c>
      <c r="S2" s="207">
        <v>5</v>
      </c>
    </row>
    <row r="3" spans="1:19" s="199" customFormat="1">
      <c r="A3" s="220"/>
      <c r="B3" s="199" t="s">
        <v>11</v>
      </c>
      <c r="D3" s="199">
        <f t="shared" ref="D3:D15" si="0">D2+1</f>
        <v>2023</v>
      </c>
      <c r="G3" s="199">
        <v>3</v>
      </c>
      <c r="H3" s="199" t="s">
        <v>2114</v>
      </c>
      <c r="I3" s="220"/>
      <c r="K3" s="207" t="s">
        <v>2146</v>
      </c>
      <c r="L3" s="207">
        <v>2</v>
      </c>
      <c r="M3" s="199" t="s">
        <v>2204</v>
      </c>
      <c r="N3" s="199">
        <v>2</v>
      </c>
      <c r="O3" s="207" t="s">
        <v>2152</v>
      </c>
      <c r="P3" s="207">
        <v>59</v>
      </c>
      <c r="R3" s="207" t="s">
        <v>2076</v>
      </c>
      <c r="S3" s="207">
        <v>2</v>
      </c>
    </row>
    <row r="4" spans="1:19" s="199" customFormat="1">
      <c r="A4" s="220"/>
      <c r="B4" s="199" t="s">
        <v>12</v>
      </c>
      <c r="D4" s="199">
        <f t="shared" si="0"/>
        <v>2024</v>
      </c>
      <c r="G4" s="199">
        <v>4</v>
      </c>
      <c r="I4" s="220"/>
      <c r="K4" s="207" t="s">
        <v>2147</v>
      </c>
      <c r="L4" s="207">
        <v>3</v>
      </c>
      <c r="M4" s="199" t="s">
        <v>2205</v>
      </c>
      <c r="N4" s="199">
        <v>3</v>
      </c>
      <c r="O4" s="207" t="s">
        <v>2153</v>
      </c>
      <c r="P4" s="207">
        <v>56</v>
      </c>
      <c r="R4" s="207" t="s">
        <v>2077</v>
      </c>
      <c r="S4" s="207">
        <v>3</v>
      </c>
    </row>
    <row r="5" spans="1:19" s="199" customFormat="1">
      <c r="A5" s="220"/>
      <c r="B5" s="199" t="s">
        <v>13</v>
      </c>
      <c r="D5" s="199">
        <f t="shared" si="0"/>
        <v>2025</v>
      </c>
      <c r="G5" s="199">
        <v>5</v>
      </c>
      <c r="H5" s="220" t="s">
        <v>2140</v>
      </c>
      <c r="I5" s="220"/>
      <c r="K5" s="207" t="s">
        <v>2148</v>
      </c>
      <c r="L5" s="207">
        <v>4</v>
      </c>
      <c r="M5" s="199" t="s">
        <v>2206</v>
      </c>
      <c r="N5" s="199">
        <v>4</v>
      </c>
      <c r="O5" s="207" t="s">
        <v>9</v>
      </c>
      <c r="P5" s="207">
        <v>51</v>
      </c>
      <c r="R5" s="207" t="s">
        <v>2078</v>
      </c>
      <c r="S5" s="207">
        <v>4</v>
      </c>
    </row>
    <row r="6" spans="1:19" s="199" customFormat="1">
      <c r="A6" s="220"/>
      <c r="B6" s="199" t="s">
        <v>14</v>
      </c>
      <c r="D6" s="199">
        <f t="shared" si="0"/>
        <v>2026</v>
      </c>
      <c r="E6" s="220" t="s">
        <v>228</v>
      </c>
      <c r="G6" s="199">
        <v>6</v>
      </c>
      <c r="H6" s="199" t="s">
        <v>2141</v>
      </c>
      <c r="I6" s="220"/>
      <c r="K6" s="207" t="s">
        <v>2149</v>
      </c>
      <c r="L6" s="207">
        <v>5</v>
      </c>
      <c r="M6" s="199" t="s">
        <v>2207</v>
      </c>
      <c r="N6" s="199">
        <v>5</v>
      </c>
      <c r="O6" s="207" t="s">
        <v>10</v>
      </c>
      <c r="P6" s="207">
        <v>52</v>
      </c>
      <c r="R6" s="207" t="s">
        <v>2079</v>
      </c>
      <c r="S6" s="207">
        <v>1</v>
      </c>
    </row>
    <row r="7" spans="1:19" s="199" customFormat="1">
      <c r="A7" s="220"/>
      <c r="B7" s="199" t="s">
        <v>15</v>
      </c>
      <c r="D7" s="199">
        <f t="shared" si="0"/>
        <v>2027</v>
      </c>
      <c r="E7" s="199" t="s">
        <v>2301</v>
      </c>
      <c r="G7" s="199">
        <v>7</v>
      </c>
      <c r="H7" s="199" t="s">
        <v>2142</v>
      </c>
      <c r="I7" s="220"/>
      <c r="M7" s="199" t="s">
        <v>2208</v>
      </c>
      <c r="N7" s="199">
        <v>6</v>
      </c>
      <c r="O7" s="207" t="s">
        <v>2154</v>
      </c>
      <c r="P7" s="207">
        <v>100</v>
      </c>
    </row>
    <row r="8" spans="1:19" s="199" customFormat="1">
      <c r="A8" s="220"/>
      <c r="B8" s="199" t="s">
        <v>16</v>
      </c>
      <c r="D8" s="199">
        <f t="shared" si="0"/>
        <v>2028</v>
      </c>
      <c r="E8" s="199" t="s">
        <v>156</v>
      </c>
      <c r="G8" s="199">
        <v>8</v>
      </c>
      <c r="I8" s="220"/>
      <c r="M8" s="199" t="s">
        <v>2209</v>
      </c>
      <c r="N8" s="199">
        <v>7</v>
      </c>
      <c r="O8" s="207" t="s">
        <v>13</v>
      </c>
      <c r="P8" s="207">
        <v>58</v>
      </c>
    </row>
    <row r="9" spans="1:19" s="199" customFormat="1">
      <c r="A9" s="220"/>
      <c r="D9" s="199">
        <f t="shared" si="0"/>
        <v>2029</v>
      </c>
      <c r="E9" s="199" t="s">
        <v>2277</v>
      </c>
      <c r="G9" s="199">
        <v>9</v>
      </c>
      <c r="H9" s="220" t="s">
        <v>2143</v>
      </c>
      <c r="I9" s="220"/>
      <c r="M9" s="199" t="s">
        <v>2210</v>
      </c>
      <c r="N9" s="199">
        <v>8</v>
      </c>
      <c r="O9" s="207" t="s">
        <v>2155</v>
      </c>
      <c r="P9" s="207">
        <v>53</v>
      </c>
    </row>
    <row r="10" spans="1:19" s="199" customFormat="1">
      <c r="A10" s="220" t="s">
        <v>31</v>
      </c>
      <c r="B10" s="199" t="s">
        <v>19</v>
      </c>
      <c r="D10" s="199">
        <f t="shared" si="0"/>
        <v>2030</v>
      </c>
      <c r="E10" s="199" t="s">
        <v>157</v>
      </c>
      <c r="G10" s="199">
        <v>10</v>
      </c>
      <c r="H10" s="199" t="s">
        <v>2113</v>
      </c>
      <c r="M10" s="199" t="s">
        <v>2211</v>
      </c>
      <c r="N10" s="199">
        <v>9</v>
      </c>
      <c r="O10" s="207" t="s">
        <v>2156</v>
      </c>
      <c r="P10" s="207">
        <v>54</v>
      </c>
      <c r="R10" s="220" t="s">
        <v>2185</v>
      </c>
      <c r="S10" s="220"/>
    </row>
    <row r="11" spans="1:19" s="199" customFormat="1">
      <c r="A11" s="220"/>
      <c r="B11" s="199" t="s">
        <v>20</v>
      </c>
      <c r="D11" s="199">
        <f t="shared" si="0"/>
        <v>2031</v>
      </c>
      <c r="E11" s="199" t="s">
        <v>2288</v>
      </c>
      <c r="G11" s="199">
        <v>11</v>
      </c>
      <c r="H11" s="199" t="s">
        <v>2281</v>
      </c>
      <c r="M11" s="199" t="s">
        <v>2212</v>
      </c>
      <c r="N11" s="199">
        <v>10</v>
      </c>
      <c r="O11" s="207" t="s">
        <v>2157</v>
      </c>
      <c r="P11" s="207">
        <v>55</v>
      </c>
      <c r="R11" s="207" t="s">
        <v>179</v>
      </c>
      <c r="S11" s="207">
        <v>17</v>
      </c>
    </row>
    <row r="12" spans="1:19" s="199" customFormat="1">
      <c r="A12" s="220"/>
      <c r="D12" s="199">
        <f t="shared" si="0"/>
        <v>2032</v>
      </c>
      <c r="E12" s="199" t="s">
        <v>2289</v>
      </c>
      <c r="G12" s="199">
        <v>12</v>
      </c>
      <c r="H12" s="220"/>
      <c r="M12" s="199" t="s">
        <v>2213</v>
      </c>
      <c r="N12" s="199">
        <v>11</v>
      </c>
      <c r="O12" s="207" t="s">
        <v>2158</v>
      </c>
      <c r="P12" s="207">
        <v>41</v>
      </c>
      <c r="R12" s="207" t="s">
        <v>2186</v>
      </c>
      <c r="S12" s="207">
        <v>8</v>
      </c>
    </row>
    <row r="13" spans="1:19" s="199" customFormat="1">
      <c r="A13" s="221"/>
      <c r="B13" s="222"/>
      <c r="D13" s="199">
        <f t="shared" si="0"/>
        <v>2033</v>
      </c>
      <c r="E13" s="199" t="s">
        <v>158</v>
      </c>
      <c r="G13" s="199">
        <v>13</v>
      </c>
      <c r="H13" s="223" t="s">
        <v>2105</v>
      </c>
      <c r="M13" s="199" t="s">
        <v>2214</v>
      </c>
      <c r="N13" s="199">
        <v>12</v>
      </c>
      <c r="O13" s="207" t="s">
        <v>2159</v>
      </c>
      <c r="P13" s="207">
        <v>50</v>
      </c>
      <c r="R13" s="207" t="s">
        <v>2187</v>
      </c>
      <c r="S13" s="207">
        <v>9</v>
      </c>
    </row>
    <row r="14" spans="1:19" s="199" customFormat="1">
      <c r="A14" s="221"/>
      <c r="B14" s="222"/>
      <c r="D14" s="199">
        <f t="shared" si="0"/>
        <v>2034</v>
      </c>
      <c r="G14" s="199">
        <v>14</v>
      </c>
      <c r="H14" s="224" t="s">
        <v>2106</v>
      </c>
      <c r="M14" s="199" t="s">
        <v>2215</v>
      </c>
      <c r="N14" s="199">
        <v>13</v>
      </c>
      <c r="R14" s="207" t="s">
        <v>2188</v>
      </c>
      <c r="S14" s="207">
        <v>10</v>
      </c>
    </row>
    <row r="15" spans="1:19" s="199" customFormat="1">
      <c r="A15" s="221"/>
      <c r="B15" s="222"/>
      <c r="D15" s="199">
        <f t="shared" si="0"/>
        <v>2035</v>
      </c>
      <c r="G15" s="199">
        <v>15</v>
      </c>
      <c r="H15" s="224" t="s">
        <v>2107</v>
      </c>
      <c r="M15" s="199" t="s">
        <v>2216</v>
      </c>
      <c r="N15" s="199">
        <v>14</v>
      </c>
      <c r="R15" s="207" t="s">
        <v>2189</v>
      </c>
      <c r="S15" s="207">
        <v>11</v>
      </c>
    </row>
    <row r="16" spans="1:19" s="199" customFormat="1">
      <c r="A16" s="221"/>
      <c r="B16" s="222"/>
      <c r="D16" s="220"/>
      <c r="G16" s="199">
        <v>16</v>
      </c>
      <c r="H16" s="224" t="s">
        <v>2108</v>
      </c>
      <c r="M16" s="199" t="s">
        <v>2217</v>
      </c>
      <c r="N16" s="199">
        <v>15</v>
      </c>
      <c r="R16" s="207" t="s">
        <v>2190</v>
      </c>
      <c r="S16" s="207">
        <v>7</v>
      </c>
    </row>
    <row r="17" spans="1:19" s="199" customFormat="1">
      <c r="A17" s="221"/>
      <c r="B17" s="222"/>
      <c r="D17" s="220"/>
      <c r="G17" s="199">
        <v>17</v>
      </c>
      <c r="H17" s="224" t="s">
        <v>2109</v>
      </c>
      <c r="J17" s="220"/>
      <c r="M17" s="199" t="s">
        <v>2218</v>
      </c>
      <c r="N17" s="199">
        <v>16</v>
      </c>
      <c r="R17" s="207" t="s">
        <v>2191</v>
      </c>
      <c r="S17" s="207">
        <v>3</v>
      </c>
    </row>
    <row r="18" spans="1:19" s="199" customFormat="1">
      <c r="A18" s="220" t="s">
        <v>32</v>
      </c>
      <c r="B18" s="199" t="s">
        <v>19</v>
      </c>
      <c r="D18" s="220"/>
      <c r="G18" s="199">
        <v>18</v>
      </c>
      <c r="H18" s="224" t="s">
        <v>2286</v>
      </c>
      <c r="J18" s="220"/>
      <c r="M18" s="199" t="s">
        <v>2219</v>
      </c>
      <c r="N18" s="199">
        <v>17</v>
      </c>
      <c r="R18" s="207" t="s">
        <v>2192</v>
      </c>
      <c r="S18" s="207">
        <v>15</v>
      </c>
    </row>
    <row r="19" spans="1:19" s="199" customFormat="1">
      <c r="A19" s="220"/>
      <c r="B19" s="199" t="s">
        <v>20</v>
      </c>
      <c r="D19" s="220"/>
      <c r="G19" s="199">
        <v>19</v>
      </c>
      <c r="H19" s="224" t="s">
        <v>2287</v>
      </c>
      <c r="J19" s="220"/>
      <c r="M19" s="199" t="s">
        <v>2220</v>
      </c>
      <c r="N19" s="199">
        <v>18</v>
      </c>
      <c r="O19" s="220" t="s">
        <v>3</v>
      </c>
      <c r="P19" s="220"/>
      <c r="R19" s="207" t="s">
        <v>2193</v>
      </c>
      <c r="S19" s="207">
        <v>1</v>
      </c>
    </row>
    <row r="20" spans="1:19" s="199" customFormat="1">
      <c r="A20" s="220"/>
      <c r="B20" s="199" t="s">
        <v>21</v>
      </c>
      <c r="D20" s="220"/>
      <c r="G20" s="199">
        <v>20</v>
      </c>
      <c r="H20" s="225" t="s">
        <v>2285</v>
      </c>
      <c r="J20" s="220"/>
      <c r="M20" s="199" t="s">
        <v>2221</v>
      </c>
      <c r="N20" s="199">
        <v>19</v>
      </c>
      <c r="O20" s="207" t="s">
        <v>179</v>
      </c>
      <c r="P20" s="207">
        <v>7</v>
      </c>
      <c r="R20" s="207" t="s">
        <v>2194</v>
      </c>
      <c r="S20" s="207">
        <v>12</v>
      </c>
    </row>
    <row r="21" spans="1:19" s="199" customFormat="1">
      <c r="A21" s="220"/>
      <c r="G21" s="199">
        <v>21</v>
      </c>
      <c r="H21" s="224" t="s">
        <v>179</v>
      </c>
      <c r="J21" s="220"/>
      <c r="M21" s="199" t="s">
        <v>2222</v>
      </c>
      <c r="N21" s="199">
        <v>20</v>
      </c>
      <c r="O21" s="207" t="s">
        <v>2160</v>
      </c>
      <c r="P21" s="207">
        <v>14</v>
      </c>
      <c r="R21" s="207" t="s">
        <v>2195</v>
      </c>
      <c r="S21" s="207">
        <v>14</v>
      </c>
    </row>
    <row r="22" spans="1:19" s="199" customFormat="1">
      <c r="A22" s="220" t="s">
        <v>167</v>
      </c>
      <c r="B22" s="199">
        <v>1</v>
      </c>
      <c r="C22" s="220" t="s">
        <v>37</v>
      </c>
      <c r="D22" s="199">
        <v>1</v>
      </c>
      <c r="G22" s="199">
        <v>22</v>
      </c>
      <c r="H22" s="220"/>
      <c r="J22" s="220"/>
      <c r="M22" s="199" t="s">
        <v>2223</v>
      </c>
      <c r="N22" s="199">
        <v>21</v>
      </c>
      <c r="O22" s="207" t="s">
        <v>2161</v>
      </c>
      <c r="P22" s="207">
        <v>6</v>
      </c>
      <c r="R22" s="207" t="s">
        <v>2196</v>
      </c>
      <c r="S22" s="207">
        <v>13</v>
      </c>
    </row>
    <row r="23" spans="1:19" s="199" customFormat="1">
      <c r="A23" s="220"/>
      <c r="B23" s="199">
        <v>2</v>
      </c>
      <c r="D23" s="199">
        <v>2</v>
      </c>
      <c r="E23" s="220" t="s">
        <v>169</v>
      </c>
      <c r="G23" s="199">
        <v>23</v>
      </c>
      <c r="H23" s="220"/>
      <c r="J23" s="220"/>
      <c r="M23" s="199" t="s">
        <v>2224</v>
      </c>
      <c r="N23" s="199">
        <v>22</v>
      </c>
      <c r="O23" s="207" t="s">
        <v>2162</v>
      </c>
      <c r="P23" s="207">
        <v>16</v>
      </c>
      <c r="R23" s="207" t="s">
        <v>2197</v>
      </c>
      <c r="S23" s="207">
        <v>16</v>
      </c>
    </row>
    <row r="24" spans="1:19" s="199" customFormat="1">
      <c r="A24" s="220"/>
      <c r="B24" s="199">
        <v>3</v>
      </c>
      <c r="D24" s="199">
        <v>3</v>
      </c>
      <c r="E24" s="199" t="s">
        <v>174</v>
      </c>
      <c r="G24" s="199">
        <v>24</v>
      </c>
      <c r="H24" s="220"/>
      <c r="J24" s="220"/>
      <c r="M24" s="199" t="s">
        <v>2225</v>
      </c>
      <c r="N24" s="199">
        <v>23</v>
      </c>
      <c r="O24" s="207" t="s">
        <v>2163</v>
      </c>
      <c r="P24" s="207">
        <v>12</v>
      </c>
      <c r="R24" s="207" t="s">
        <v>2198</v>
      </c>
      <c r="S24" s="207">
        <v>2</v>
      </c>
    </row>
    <row r="25" spans="1:19" s="199" customFormat="1">
      <c r="A25" s="220"/>
      <c r="B25" s="199">
        <v>4</v>
      </c>
      <c r="D25" s="199">
        <v>4</v>
      </c>
      <c r="E25" s="199" t="s">
        <v>175</v>
      </c>
      <c r="G25" s="199">
        <v>25</v>
      </c>
      <c r="H25" s="220"/>
      <c r="J25" s="220"/>
      <c r="M25" s="199" t="s">
        <v>2226</v>
      </c>
      <c r="N25" s="199">
        <v>24</v>
      </c>
      <c r="O25" s="207" t="s">
        <v>2164</v>
      </c>
      <c r="P25" s="207">
        <v>10</v>
      </c>
      <c r="R25" s="207" t="s">
        <v>2199</v>
      </c>
      <c r="S25" s="207">
        <v>4</v>
      </c>
    </row>
    <row r="26" spans="1:19" s="199" customFormat="1">
      <c r="A26" s="220"/>
      <c r="B26" s="199">
        <v>5</v>
      </c>
      <c r="D26" s="199">
        <v>5</v>
      </c>
      <c r="E26" s="199" t="s">
        <v>176</v>
      </c>
      <c r="G26" s="199">
        <v>26</v>
      </c>
      <c r="H26" s="220"/>
      <c r="J26" s="220"/>
      <c r="M26" s="199" t="s">
        <v>2227</v>
      </c>
      <c r="N26" s="199">
        <v>25</v>
      </c>
      <c r="O26" s="207" t="s">
        <v>2165</v>
      </c>
      <c r="P26" s="207">
        <v>13</v>
      </c>
      <c r="R26" s="207" t="s">
        <v>2200</v>
      </c>
      <c r="S26" s="207">
        <v>5</v>
      </c>
    </row>
    <row r="27" spans="1:19" s="199" customFormat="1">
      <c r="A27" s="220"/>
      <c r="B27" s="226">
        <v>6</v>
      </c>
      <c r="D27" s="199">
        <v>6</v>
      </c>
      <c r="G27" s="199">
        <v>27</v>
      </c>
      <c r="H27" s="220"/>
      <c r="J27" s="220"/>
      <c r="M27" s="199" t="s">
        <v>2228</v>
      </c>
      <c r="N27" s="199">
        <v>26</v>
      </c>
      <c r="O27" s="207" t="s">
        <v>2166</v>
      </c>
      <c r="P27" s="207">
        <v>9</v>
      </c>
      <c r="R27" s="207" t="s">
        <v>2201</v>
      </c>
      <c r="S27" s="207">
        <v>6</v>
      </c>
    </row>
    <row r="28" spans="1:19" s="199" customFormat="1">
      <c r="A28" s="220"/>
      <c r="B28" s="199">
        <v>7</v>
      </c>
      <c r="D28" s="199">
        <v>7</v>
      </c>
      <c r="G28" s="199">
        <v>28</v>
      </c>
      <c r="H28" s="220"/>
      <c r="J28" s="220"/>
      <c r="M28" s="199" t="s">
        <v>2229</v>
      </c>
      <c r="N28" s="199">
        <v>27</v>
      </c>
      <c r="O28" s="207" t="s">
        <v>2167</v>
      </c>
      <c r="P28" s="207">
        <v>2</v>
      </c>
    </row>
    <row r="29" spans="1:19" s="199" customFormat="1">
      <c r="A29" s="220"/>
      <c r="B29" s="227" t="s">
        <v>180</v>
      </c>
      <c r="D29" s="199">
        <v>8</v>
      </c>
      <c r="G29" s="199">
        <v>29</v>
      </c>
      <c r="H29" s="220"/>
      <c r="J29" s="220"/>
      <c r="M29" s="199" t="s">
        <v>2230</v>
      </c>
      <c r="N29" s="199">
        <v>28</v>
      </c>
      <c r="O29" s="207" t="s">
        <v>2168</v>
      </c>
      <c r="P29" s="207">
        <v>4</v>
      </c>
    </row>
    <row r="30" spans="1:19" s="199" customFormat="1">
      <c r="A30" s="220"/>
      <c r="D30" s="199">
        <v>9</v>
      </c>
      <c r="E30" s="220" t="s">
        <v>81</v>
      </c>
      <c r="G30" s="199">
        <v>30</v>
      </c>
      <c r="H30" s="220"/>
      <c r="J30" s="220"/>
      <c r="M30" s="199" t="s">
        <v>2231</v>
      </c>
      <c r="N30" s="199">
        <v>29</v>
      </c>
      <c r="O30" s="207" t="s">
        <v>2169</v>
      </c>
      <c r="P30" s="207">
        <v>3</v>
      </c>
    </row>
    <row r="31" spans="1:19" s="199" customFormat="1">
      <c r="A31" s="220"/>
      <c r="D31" s="199">
        <v>10</v>
      </c>
      <c r="E31" s="199" t="s">
        <v>82</v>
      </c>
      <c r="G31" s="199">
        <v>31</v>
      </c>
      <c r="I31" s="220"/>
      <c r="K31" s="220"/>
      <c r="M31" s="199" t="s">
        <v>2232</v>
      </c>
      <c r="N31" s="199">
        <v>30</v>
      </c>
      <c r="O31" s="207" t="s">
        <v>78</v>
      </c>
      <c r="P31" s="207">
        <v>1</v>
      </c>
    </row>
    <row r="32" spans="1:19" s="199" customFormat="1">
      <c r="A32" s="220" t="s">
        <v>54</v>
      </c>
      <c r="B32" s="199">
        <v>1</v>
      </c>
      <c r="D32" s="199">
        <v>11</v>
      </c>
      <c r="E32" s="199" t="s">
        <v>83</v>
      </c>
      <c r="I32" s="220"/>
      <c r="K32" s="220"/>
      <c r="M32" s="199" t="s">
        <v>2233</v>
      </c>
      <c r="N32" s="199">
        <v>31</v>
      </c>
      <c r="O32" s="207" t="s">
        <v>2170</v>
      </c>
      <c r="P32" s="207">
        <v>11</v>
      </c>
    </row>
    <row r="33" spans="1:16" s="199" customFormat="1">
      <c r="A33" s="220"/>
      <c r="B33" s="199">
        <v>2</v>
      </c>
      <c r="D33" s="199">
        <v>12</v>
      </c>
      <c r="E33" s="199" t="s">
        <v>168</v>
      </c>
      <c r="I33" s="220"/>
      <c r="K33" s="220"/>
      <c r="M33" s="199" t="s">
        <v>2234</v>
      </c>
      <c r="N33" s="199">
        <v>32</v>
      </c>
      <c r="O33" s="207" t="s">
        <v>2171</v>
      </c>
      <c r="P33" s="207">
        <v>18</v>
      </c>
    </row>
    <row r="34" spans="1:16" s="199" customFormat="1">
      <c r="A34" s="220"/>
      <c r="B34" s="199">
        <v>3</v>
      </c>
      <c r="D34" s="220"/>
      <c r="E34" s="199" t="s">
        <v>84</v>
      </c>
      <c r="I34" s="220"/>
      <c r="K34" s="220"/>
      <c r="M34" s="199" t="s">
        <v>2235</v>
      </c>
      <c r="N34" s="199">
        <v>33</v>
      </c>
      <c r="O34" s="207" t="s">
        <v>2172</v>
      </c>
      <c r="P34" s="207">
        <v>8</v>
      </c>
    </row>
    <row r="35" spans="1:16" s="199" customFormat="1">
      <c r="A35" s="220"/>
      <c r="C35" s="220" t="s">
        <v>57</v>
      </c>
      <c r="D35" s="199">
        <v>0</v>
      </c>
      <c r="E35" s="199" t="s">
        <v>2312</v>
      </c>
      <c r="I35" s="220"/>
      <c r="K35" s="220"/>
      <c r="M35" s="199" t="s">
        <v>2236</v>
      </c>
      <c r="N35" s="199">
        <v>34</v>
      </c>
      <c r="O35" s="207" t="s">
        <v>2173</v>
      </c>
      <c r="P35" s="207">
        <v>5</v>
      </c>
    </row>
    <row r="36" spans="1:16" s="230" customFormat="1">
      <c r="A36" s="228" t="s">
        <v>2313</v>
      </c>
      <c r="B36" s="229"/>
      <c r="E36" s="199"/>
      <c r="M36" s="671" t="s">
        <v>2237</v>
      </c>
      <c r="N36" s="671">
        <v>35</v>
      </c>
      <c r="O36" s="672" t="s">
        <v>2174</v>
      </c>
      <c r="P36" s="672">
        <v>15</v>
      </c>
    </row>
    <row r="37" spans="1:16" s="230" customFormat="1">
      <c r="A37" s="220" t="s">
        <v>47</v>
      </c>
      <c r="B37" s="220" t="s">
        <v>49</v>
      </c>
      <c r="C37" s="231" t="s">
        <v>85</v>
      </c>
      <c r="D37" s="232" t="s">
        <v>87</v>
      </c>
      <c r="E37" s="233" t="s">
        <v>52</v>
      </c>
      <c r="M37" s="671" t="s">
        <v>2238</v>
      </c>
      <c r="N37" s="671">
        <v>36</v>
      </c>
      <c r="O37" s="672" t="s">
        <v>2175</v>
      </c>
      <c r="P37" s="672">
        <v>17</v>
      </c>
    </row>
    <row r="38" spans="1:16" s="230" customFormat="1" ht="14.25">
      <c r="A38" s="199" t="s">
        <v>41</v>
      </c>
      <c r="B38" s="234" t="s">
        <v>46</v>
      </c>
      <c r="C38" s="235" t="s">
        <v>2314</v>
      </c>
      <c r="D38" s="236">
        <v>1.05506E-3</v>
      </c>
      <c r="E38" s="217" t="s">
        <v>2303</v>
      </c>
      <c r="M38" s="671" t="s">
        <v>2239</v>
      </c>
      <c r="N38" s="671">
        <v>37</v>
      </c>
      <c r="O38" s="672" t="s">
        <v>2176</v>
      </c>
      <c r="P38" s="672">
        <v>19</v>
      </c>
    </row>
    <row r="39" spans="1:16" s="230" customFormat="1" ht="14.25">
      <c r="A39" s="199" t="s">
        <v>48</v>
      </c>
      <c r="B39" s="199" t="s">
        <v>44</v>
      </c>
      <c r="C39" s="235" t="s">
        <v>2315</v>
      </c>
      <c r="D39" s="237">
        <v>4.7300000000000005E-5</v>
      </c>
      <c r="E39" s="238" t="s">
        <v>288</v>
      </c>
      <c r="M39" s="671" t="s">
        <v>2240</v>
      </c>
      <c r="N39" s="671">
        <v>38</v>
      </c>
      <c r="O39" s="673"/>
      <c r="P39" s="673"/>
    </row>
    <row r="40" spans="1:16" s="230" customFormat="1" ht="14.25">
      <c r="A40" s="199" t="s">
        <v>39</v>
      </c>
      <c r="B40" s="199" t="s">
        <v>45</v>
      </c>
      <c r="C40" s="235" t="s">
        <v>86</v>
      </c>
      <c r="D40" s="237">
        <v>3.5975907098049601E-6</v>
      </c>
      <c r="E40" s="217" t="s">
        <v>2303</v>
      </c>
      <c r="M40" s="671" t="s">
        <v>2241</v>
      </c>
      <c r="N40" s="671">
        <v>39</v>
      </c>
      <c r="O40" s="673"/>
      <c r="P40" s="673"/>
    </row>
    <row r="41" spans="1:16" s="230" customFormat="1" ht="14.25">
      <c r="A41" s="199" t="s">
        <v>42</v>
      </c>
      <c r="B41" s="199" t="s">
        <v>43</v>
      </c>
      <c r="C41" s="235" t="s">
        <v>2316</v>
      </c>
      <c r="D41" s="237">
        <v>4.0399999999999999E-5</v>
      </c>
      <c r="E41" s="238" t="s">
        <v>288</v>
      </c>
      <c r="M41" s="671" t="s">
        <v>2242</v>
      </c>
      <c r="N41" s="671">
        <v>41</v>
      </c>
      <c r="O41" s="673"/>
      <c r="P41" s="673"/>
    </row>
    <row r="42" spans="1:16" s="230" customFormat="1">
      <c r="A42" s="199" t="s">
        <v>40</v>
      </c>
      <c r="B42" s="199" t="s">
        <v>43</v>
      </c>
      <c r="C42" s="235" t="s">
        <v>2316</v>
      </c>
      <c r="D42" s="237">
        <v>3.6339999999999994E-5</v>
      </c>
      <c r="E42" s="238" t="s">
        <v>288</v>
      </c>
      <c r="M42" s="671" t="s">
        <v>2243</v>
      </c>
      <c r="N42" s="671">
        <v>42</v>
      </c>
      <c r="O42" s="674" t="s">
        <v>2177</v>
      </c>
      <c r="P42" s="674"/>
    </row>
    <row r="43" spans="1:16" s="230" customFormat="1" ht="14.25">
      <c r="B43" s="229"/>
      <c r="E43" s="199"/>
      <c r="M43" s="671" t="s">
        <v>2244</v>
      </c>
      <c r="N43" s="671">
        <v>43</v>
      </c>
      <c r="O43" s="672" t="s">
        <v>2178</v>
      </c>
      <c r="P43" s="672">
        <v>2</v>
      </c>
    </row>
    <row r="44" spans="1:16" s="230" customFormat="1">
      <c r="A44" s="239" t="s">
        <v>182</v>
      </c>
      <c r="B44" s="229">
        <f>1/D40</f>
        <v>277963.80429674115</v>
      </c>
      <c r="E44" s="199"/>
      <c r="M44" s="671" t="s">
        <v>2245</v>
      </c>
      <c r="N44" s="671">
        <v>45</v>
      </c>
      <c r="O44" s="672" t="s">
        <v>2179</v>
      </c>
      <c r="P44" s="672">
        <v>1</v>
      </c>
    </row>
    <row r="45" spans="1:16" s="230" customFormat="1" ht="14.25">
      <c r="B45" s="229"/>
      <c r="E45" s="199"/>
      <c r="M45" s="671" t="s">
        <v>2246</v>
      </c>
      <c r="N45" s="671">
        <v>46</v>
      </c>
      <c r="O45" s="673"/>
      <c r="P45" s="673"/>
    </row>
    <row r="46" spans="1:16" s="230" customFormat="1">
      <c r="A46" s="228" t="s">
        <v>2306</v>
      </c>
      <c r="B46" s="229"/>
      <c r="E46" s="199"/>
      <c r="M46" s="671" t="s">
        <v>2247</v>
      </c>
      <c r="N46" s="671">
        <v>47</v>
      </c>
      <c r="O46" s="673"/>
      <c r="P46" s="673"/>
    </row>
    <row r="47" spans="1:16" s="239" customFormat="1">
      <c r="A47" s="220" t="s">
        <v>47</v>
      </c>
      <c r="B47" s="240" t="s">
        <v>50</v>
      </c>
      <c r="C47" s="239" t="s">
        <v>51</v>
      </c>
      <c r="D47" s="239" t="s">
        <v>52</v>
      </c>
      <c r="E47" s="220"/>
      <c r="M47" s="671" t="s">
        <v>2248</v>
      </c>
      <c r="N47" s="671">
        <v>49</v>
      </c>
      <c r="O47" s="675"/>
      <c r="P47" s="675"/>
    </row>
    <row r="48" spans="1:16" s="230" customFormat="1" ht="28.5">
      <c r="A48" s="199" t="s">
        <v>48</v>
      </c>
      <c r="B48" s="229" t="s">
        <v>2317</v>
      </c>
      <c r="C48" s="230">
        <v>2.9849999999999998E-3</v>
      </c>
      <c r="D48" s="229" t="s">
        <v>2318</v>
      </c>
      <c r="E48" s="199"/>
      <c r="M48" s="671" t="s">
        <v>2249</v>
      </c>
      <c r="N48" s="671">
        <v>50</v>
      </c>
      <c r="O48" s="674" t="s">
        <v>2180</v>
      </c>
      <c r="P48" s="674"/>
    </row>
    <row r="49" spans="1:16" s="230" customFormat="1" ht="28.5">
      <c r="A49" s="199" t="s">
        <v>39</v>
      </c>
      <c r="B49" s="229" t="s">
        <v>53</v>
      </c>
      <c r="C49" s="230">
        <f>0.000567</f>
        <v>5.6700000000000001E-4</v>
      </c>
      <c r="D49" s="229" t="s">
        <v>2309</v>
      </c>
      <c r="E49" s="199"/>
      <c r="M49" s="671" t="s">
        <v>2250</v>
      </c>
      <c r="N49" s="671">
        <v>51</v>
      </c>
      <c r="O49" s="672" t="s">
        <v>2181</v>
      </c>
      <c r="P49" s="672">
        <v>2</v>
      </c>
    </row>
    <row r="50" spans="1:16" s="230" customFormat="1" ht="28.5">
      <c r="A50" s="199" t="s">
        <v>42</v>
      </c>
      <c r="B50" s="229" t="s">
        <v>2319</v>
      </c>
      <c r="C50" s="230">
        <v>3.127E-3</v>
      </c>
      <c r="D50" s="229" t="s">
        <v>2320</v>
      </c>
      <c r="E50" s="199"/>
      <c r="M50" s="671" t="s">
        <v>2251</v>
      </c>
      <c r="N50" s="671">
        <v>52</v>
      </c>
      <c r="O50" s="672" t="s">
        <v>2182</v>
      </c>
      <c r="P50" s="672">
        <v>1</v>
      </c>
    </row>
    <row r="51" spans="1:16" s="230" customFormat="1" ht="28.5">
      <c r="A51" s="199" t="s">
        <v>40</v>
      </c>
      <c r="B51" s="229" t="s">
        <v>2319</v>
      </c>
      <c r="C51" s="241">
        <v>3.0588500000000001E-3</v>
      </c>
      <c r="D51" s="229" t="s">
        <v>2320</v>
      </c>
      <c r="E51" s="199"/>
      <c r="M51" s="671" t="s">
        <v>2252</v>
      </c>
      <c r="N51" s="671">
        <v>53</v>
      </c>
      <c r="O51" s="672" t="s">
        <v>2183</v>
      </c>
      <c r="P51" s="672">
        <v>3</v>
      </c>
    </row>
    <row r="52" spans="1:16" s="230" customFormat="1" ht="42.75">
      <c r="A52" s="199" t="s">
        <v>41</v>
      </c>
      <c r="B52" s="229" t="s">
        <v>2321</v>
      </c>
      <c r="C52" s="230">
        <f>56.1*B54</f>
        <v>5.9188866E-2</v>
      </c>
      <c r="D52" s="229" t="s">
        <v>2322</v>
      </c>
      <c r="E52" s="199"/>
      <c r="M52" s="671" t="s">
        <v>2253</v>
      </c>
      <c r="N52" s="671">
        <v>55</v>
      </c>
      <c r="O52" s="672" t="s">
        <v>2184</v>
      </c>
      <c r="P52" s="672">
        <v>4</v>
      </c>
    </row>
    <row r="53" spans="1:16" s="230" customFormat="1" ht="14.25">
      <c r="A53" s="242" t="s">
        <v>2323</v>
      </c>
      <c r="E53" s="199"/>
      <c r="M53" s="671" t="s">
        <v>2254</v>
      </c>
      <c r="N53" s="671">
        <v>56</v>
      </c>
      <c r="O53" s="673"/>
      <c r="P53" s="673"/>
    </row>
    <row r="54" spans="1:16" s="230" customFormat="1">
      <c r="A54" s="239" t="s">
        <v>2324</v>
      </c>
      <c r="B54" s="230">
        <v>1.05506E-3</v>
      </c>
      <c r="C54" s="230" t="s">
        <v>2325</v>
      </c>
      <c r="E54" s="199"/>
      <c r="M54" s="671" t="s">
        <v>2255</v>
      </c>
      <c r="N54" s="671">
        <v>58</v>
      </c>
      <c r="O54" s="673"/>
      <c r="P54" s="673"/>
    </row>
    <row r="55" spans="1:16" s="230" customFormat="1" ht="14.25">
      <c r="B55" s="229"/>
      <c r="E55" s="199"/>
      <c r="M55" s="671" t="s">
        <v>2256</v>
      </c>
      <c r="N55" s="671">
        <v>59</v>
      </c>
      <c r="O55" s="673"/>
      <c r="P55" s="673"/>
    </row>
    <row r="56" spans="1:16" s="199" customFormat="1">
      <c r="A56" s="220"/>
      <c r="I56" s="220"/>
      <c r="K56" s="220"/>
      <c r="M56" s="671" t="s">
        <v>2257</v>
      </c>
      <c r="N56" s="671">
        <v>60</v>
      </c>
      <c r="O56" s="671"/>
      <c r="P56" s="671"/>
    </row>
    <row r="57" spans="1:16" s="199" customFormat="1">
      <c r="A57" s="243" t="s">
        <v>59</v>
      </c>
      <c r="I57" s="220"/>
      <c r="K57" s="220"/>
      <c r="M57" s="671" t="s">
        <v>2258</v>
      </c>
      <c r="N57" s="671">
        <v>61</v>
      </c>
      <c r="O57" s="671"/>
      <c r="P57" s="671"/>
    </row>
    <row r="58" spans="1:16" s="199" customFormat="1">
      <c r="A58" s="220" t="s">
        <v>47</v>
      </c>
      <c r="B58" s="240" t="s">
        <v>50</v>
      </c>
      <c r="C58" s="239" t="s">
        <v>51</v>
      </c>
      <c r="D58" s="239" t="s">
        <v>52</v>
      </c>
      <c r="I58" s="220"/>
      <c r="K58" s="220"/>
      <c r="M58" s="671" t="s">
        <v>2259</v>
      </c>
      <c r="N58" s="671">
        <v>62</v>
      </c>
      <c r="O58" s="671"/>
      <c r="P58" s="671"/>
    </row>
    <row r="59" spans="1:16" s="199" customFormat="1">
      <c r="A59" s="199" t="s">
        <v>48</v>
      </c>
      <c r="B59" s="229" t="s">
        <v>55</v>
      </c>
      <c r="C59" s="199">
        <v>63.1</v>
      </c>
      <c r="D59" s="199" t="s">
        <v>288</v>
      </c>
      <c r="I59" s="220"/>
      <c r="K59" s="220"/>
      <c r="M59" s="671" t="s">
        <v>2260</v>
      </c>
      <c r="N59" s="671">
        <v>63</v>
      </c>
      <c r="O59" s="671"/>
      <c r="P59" s="671"/>
    </row>
    <row r="60" spans="1:16" s="199" customFormat="1">
      <c r="A60" s="199" t="s">
        <v>39</v>
      </c>
      <c r="B60" s="229" t="s">
        <v>53</v>
      </c>
      <c r="C60" s="199">
        <f>tCO2e_KWhחשמל</f>
        <v>0</v>
      </c>
      <c r="D60" s="199" t="s">
        <v>288</v>
      </c>
      <c r="I60" s="220"/>
      <c r="K60" s="220"/>
      <c r="M60" s="671" t="s">
        <v>2261</v>
      </c>
      <c r="N60" s="671">
        <v>64</v>
      </c>
      <c r="O60" s="671"/>
      <c r="P60" s="671"/>
    </row>
    <row r="61" spans="1:16" s="199" customFormat="1">
      <c r="A61" s="199" t="s">
        <v>42</v>
      </c>
      <c r="B61" s="229" t="s">
        <v>55</v>
      </c>
      <c r="C61" s="199">
        <v>77.400000000000006</v>
      </c>
      <c r="D61" s="199" t="s">
        <v>288</v>
      </c>
      <c r="I61" s="220"/>
      <c r="K61" s="220"/>
      <c r="M61" s="671" t="s">
        <v>2262</v>
      </c>
      <c r="N61" s="671">
        <v>65</v>
      </c>
      <c r="O61" s="671"/>
      <c r="P61" s="671"/>
    </row>
    <row r="62" spans="1:16" s="199" customFormat="1">
      <c r="A62" s="199" t="s">
        <v>40</v>
      </c>
      <c r="B62" s="229" t="s">
        <v>55</v>
      </c>
      <c r="C62" s="199">
        <v>74.099999999999994</v>
      </c>
      <c r="D62" s="199" t="s">
        <v>288</v>
      </c>
      <c r="I62" s="220"/>
      <c r="K62" s="220"/>
      <c r="M62" s="671" t="s">
        <v>2263</v>
      </c>
      <c r="N62" s="671">
        <v>66</v>
      </c>
      <c r="O62" s="671"/>
      <c r="P62" s="671"/>
    </row>
    <row r="63" spans="1:16" s="199" customFormat="1">
      <c r="A63" s="199" t="s">
        <v>41</v>
      </c>
      <c r="B63" s="229" t="s">
        <v>55</v>
      </c>
      <c r="C63" s="199">
        <v>56.1</v>
      </c>
      <c r="D63" s="199" t="s">
        <v>288</v>
      </c>
      <c r="I63" s="220"/>
      <c r="K63" s="220"/>
      <c r="M63" s="671" t="s">
        <v>2264</v>
      </c>
      <c r="N63" s="671">
        <v>68</v>
      </c>
      <c r="O63" s="671"/>
      <c r="P63" s="671"/>
    </row>
    <row r="64" spans="1:16" s="199" customFormat="1">
      <c r="A64" s="220"/>
      <c r="I64" s="220"/>
      <c r="K64" s="220"/>
      <c r="M64" s="671" t="s">
        <v>2265</v>
      </c>
      <c r="N64" s="671">
        <v>69</v>
      </c>
      <c r="O64" s="671"/>
      <c r="P64" s="671"/>
    </row>
    <row r="65" spans="1:16" s="199" customFormat="1">
      <c r="A65" s="243" t="s">
        <v>58</v>
      </c>
      <c r="I65" s="220"/>
      <c r="K65" s="220"/>
      <c r="M65" s="671" t="s">
        <v>2266</v>
      </c>
      <c r="N65" s="671">
        <v>70</v>
      </c>
      <c r="O65" s="671"/>
      <c r="P65" s="671"/>
    </row>
    <row r="66" spans="1:16" s="199" customFormat="1">
      <c r="A66" s="220" t="s">
        <v>47</v>
      </c>
      <c r="B66" s="240" t="s">
        <v>50</v>
      </c>
      <c r="C66" s="239" t="s">
        <v>51</v>
      </c>
      <c r="D66" s="239" t="s">
        <v>52</v>
      </c>
      <c r="I66" s="220"/>
      <c r="K66" s="220"/>
      <c r="M66" s="671" t="s">
        <v>2267</v>
      </c>
      <c r="N66" s="671">
        <v>71</v>
      </c>
      <c r="O66" s="671"/>
      <c r="P66" s="671"/>
    </row>
    <row r="67" spans="1:16" s="199" customFormat="1" ht="43.5">
      <c r="A67" s="199" t="s">
        <v>48</v>
      </c>
      <c r="B67" s="229" t="s">
        <v>53</v>
      </c>
      <c r="C67" s="199">
        <f>C59*$B$73</f>
        <v>2.2715999999999999E-4</v>
      </c>
      <c r="D67" s="244" t="s">
        <v>2326</v>
      </c>
      <c r="I67" s="220"/>
      <c r="K67" s="220"/>
      <c r="M67" s="671" t="s">
        <v>2268</v>
      </c>
      <c r="N67" s="671">
        <v>72</v>
      </c>
      <c r="O67" s="671"/>
      <c r="P67" s="671"/>
    </row>
    <row r="68" spans="1:16" s="199" customFormat="1" ht="28.5">
      <c r="A68" s="199" t="s">
        <v>39</v>
      </c>
      <c r="B68" s="229" t="s">
        <v>53</v>
      </c>
      <c r="C68" s="199">
        <f>C60</f>
        <v>0</v>
      </c>
      <c r="D68" s="229" t="s">
        <v>2309</v>
      </c>
      <c r="I68" s="220"/>
      <c r="K68" s="220"/>
      <c r="M68" s="671" t="s">
        <v>2269</v>
      </c>
      <c r="N68" s="671">
        <v>73</v>
      </c>
      <c r="O68" s="671"/>
      <c r="P68" s="671"/>
    </row>
    <row r="69" spans="1:16" s="199" customFormat="1" ht="43.5">
      <c r="A69" s="199" t="s">
        <v>42</v>
      </c>
      <c r="B69" s="229" t="s">
        <v>53</v>
      </c>
      <c r="C69" s="199">
        <f>C61*$B$73</f>
        <v>2.7864000000000003E-4</v>
      </c>
      <c r="D69" s="244" t="s">
        <v>2326</v>
      </c>
      <c r="I69" s="220"/>
      <c r="K69" s="220"/>
      <c r="M69" s="671" t="s">
        <v>2270</v>
      </c>
      <c r="N69" s="671">
        <v>74</v>
      </c>
      <c r="O69" s="671"/>
      <c r="P69" s="671"/>
    </row>
    <row r="70" spans="1:16" s="199" customFormat="1" ht="43.5">
      <c r="A70" s="199" t="s">
        <v>40</v>
      </c>
      <c r="B70" s="229" t="s">
        <v>53</v>
      </c>
      <c r="C70" s="199">
        <f>C62*$B$73</f>
        <v>2.6675999999999995E-4</v>
      </c>
      <c r="D70" s="244" t="s">
        <v>2326</v>
      </c>
      <c r="I70" s="220"/>
      <c r="K70" s="220"/>
      <c r="M70" s="671" t="s">
        <v>2271</v>
      </c>
      <c r="N70" s="671">
        <v>75</v>
      </c>
      <c r="O70" s="671"/>
      <c r="P70" s="671"/>
    </row>
    <row r="71" spans="1:16" s="199" customFormat="1" ht="43.5">
      <c r="A71" s="199" t="s">
        <v>41</v>
      </c>
      <c r="B71" s="229" t="s">
        <v>53</v>
      </c>
      <c r="C71" s="199">
        <f>C63*$B$73</f>
        <v>2.0196E-4</v>
      </c>
      <c r="D71" s="244" t="s">
        <v>2326</v>
      </c>
      <c r="I71" s="220"/>
      <c r="K71" s="220"/>
      <c r="M71" s="671" t="s">
        <v>2272</v>
      </c>
      <c r="N71" s="671">
        <v>77</v>
      </c>
      <c r="O71" s="671"/>
      <c r="P71" s="671"/>
    </row>
    <row r="72" spans="1:16" s="199" customFormat="1">
      <c r="A72" s="220"/>
      <c r="I72" s="220"/>
      <c r="K72" s="220"/>
      <c r="M72" s="671" t="s">
        <v>2273</v>
      </c>
      <c r="N72" s="671">
        <v>78</v>
      </c>
      <c r="O72" s="671"/>
      <c r="P72" s="671"/>
    </row>
    <row r="73" spans="1:16" s="230" customFormat="1">
      <c r="A73" s="239" t="s">
        <v>2327</v>
      </c>
      <c r="B73" s="229">
        <v>3.5999999999999998E-6</v>
      </c>
      <c r="C73" s="230" t="s">
        <v>2328</v>
      </c>
      <c r="E73" s="199"/>
      <c r="M73" s="671" t="s">
        <v>2274</v>
      </c>
      <c r="N73" s="671">
        <v>79</v>
      </c>
      <c r="O73" s="673"/>
      <c r="P73" s="673"/>
    </row>
    <row r="74" spans="1:16" s="230" customFormat="1">
      <c r="A74" s="239"/>
      <c r="B74" s="229"/>
      <c r="E74" s="199"/>
      <c r="M74" s="671" t="s">
        <v>2275</v>
      </c>
      <c r="N74" s="671">
        <v>80</v>
      </c>
      <c r="O74" s="673"/>
      <c r="P74" s="673"/>
    </row>
    <row r="75" spans="1:16" s="199" customFormat="1">
      <c r="A75" s="220"/>
      <c r="I75" s="220"/>
      <c r="K75" s="220"/>
    </row>
    <row r="76" spans="1:16" s="170" customFormat="1" ht="18.75" thickBot="1">
      <c r="A76" s="772" t="s">
        <v>138</v>
      </c>
      <c r="B76" s="772"/>
      <c r="C76" s="772"/>
      <c r="G76" s="171"/>
      <c r="I76" s="172"/>
      <c r="K76" s="172"/>
      <c r="M76" s="172"/>
    </row>
    <row r="77" spans="1:16">
      <c r="C77" s="174"/>
    </row>
    <row r="78" spans="1:16">
      <c r="A78" s="173" t="s">
        <v>166</v>
      </c>
      <c r="B78" s="97"/>
      <c r="C78" s="209"/>
      <c r="D78" s="214"/>
      <c r="H78" s="209"/>
      <c r="I78" s="214"/>
      <c r="J78" s="209"/>
      <c r="K78" s="214"/>
      <c r="L78" s="209"/>
      <c r="M78" s="214"/>
    </row>
    <row r="79" spans="1:16">
      <c r="A79" s="97"/>
      <c r="B79" s="97"/>
      <c r="C79" s="209"/>
      <c r="D79" s="214"/>
      <c r="H79" s="209"/>
      <c r="I79" s="214"/>
      <c r="J79" s="209"/>
      <c r="K79" s="214"/>
      <c r="L79" s="209"/>
      <c r="M79" s="214"/>
    </row>
    <row r="80" spans="1:16" ht="43.5">
      <c r="A80" s="97"/>
      <c r="B80" s="177" t="s">
        <v>2125</v>
      </c>
      <c r="C80" s="177" t="s">
        <v>2123</v>
      </c>
      <c r="D80" s="29" t="s">
        <v>269</v>
      </c>
      <c r="E80" s="29" t="s">
        <v>2122</v>
      </c>
      <c r="F80" s="178" t="s">
        <v>2098</v>
      </c>
      <c r="G80" s="29" t="s">
        <v>2099</v>
      </c>
      <c r="H80" s="177" t="s">
        <v>2116</v>
      </c>
      <c r="I80" s="214"/>
      <c r="J80" s="209"/>
      <c r="K80" s="214"/>
      <c r="M80" s="214"/>
    </row>
    <row r="81" spans="1:13">
      <c r="A81" s="97">
        <v>1</v>
      </c>
      <c r="B81" s="214">
        <f>' תאורה'!E16*' תאורה'!G16*' תאורה'!F16/1000*' קבועים'!$C$49</f>
        <v>0</v>
      </c>
      <c r="C81" s="174">
        <f>IF(OR(' תאורה'!E39="",' תאורה'!G39=""),0,' תאורה'!E39*' תאורה'!F39*' תאורה'!G39/1000*' קבועים'!$C$49)</f>
        <v>0</v>
      </c>
      <c r="D81" s="179">
        <f>' תאורה'!E16*' תאורה'!G16*' תאורה'!F16/1000</f>
        <v>0</v>
      </c>
      <c r="E81" s="169">
        <f>IF(OR(' תאורה'!E39=""),0,' תאורה'!E39*' תאורה'!F39*' תאורה'!G39/1000)</f>
        <v>0</v>
      </c>
      <c r="F81" s="216">
        <f>IF(' תאורה'!J39&lt;&gt;"",' תאורה'!J39,IF(' תאורה'!I39&lt;&gt;"",' תאורה'!I39,0))</f>
        <v>0</v>
      </c>
      <c r="G81" s="214">
        <f t="shared" ref="G81:G90" si="1">IFERROR(E81*(100%-F81),0)</f>
        <v>0</v>
      </c>
      <c r="H81" s="174">
        <f t="shared" ref="H81:H90" si="2">IFERROR(C81*(100%-F81),0)</f>
        <v>0</v>
      </c>
      <c r="I81" s="214"/>
      <c r="J81" s="209"/>
      <c r="K81" s="214"/>
      <c r="L81" s="209"/>
      <c r="M81" s="214"/>
    </row>
    <row r="82" spans="1:13">
      <c r="A82" s="97">
        <v>2</v>
      </c>
      <c r="B82" s="214">
        <f>' תאורה'!E17*' תאורה'!G17*' תאורה'!F17/1000*' קבועים'!$C$49</f>
        <v>0</v>
      </c>
      <c r="C82" s="174">
        <f>IF(OR(' תאורה'!E40="",' תאורה'!G40=""),0,' תאורה'!E40*' תאורה'!F40*' תאורה'!G40/1000*' קבועים'!$C$49)</f>
        <v>0</v>
      </c>
      <c r="D82" s="179">
        <f>' תאורה'!E17*' תאורה'!G17*' תאורה'!F17/1000</f>
        <v>0</v>
      </c>
      <c r="E82" s="169">
        <f>IF(OR(' תאורה'!E40=""),0,' תאורה'!E40*' תאורה'!F40*' תאורה'!G40/1000)</f>
        <v>0</v>
      </c>
      <c r="F82" s="216">
        <f>IF(' תאורה'!J40&lt;&gt;"",' תאורה'!J40,IF(' תאורה'!I40&lt;&gt;"",' תאורה'!I40,0))</f>
        <v>0</v>
      </c>
      <c r="G82" s="214">
        <f t="shared" si="1"/>
        <v>0</v>
      </c>
      <c r="H82" s="174">
        <f t="shared" si="2"/>
        <v>0</v>
      </c>
      <c r="I82" s="214"/>
      <c r="J82" s="209"/>
      <c r="K82" s="214"/>
      <c r="L82" s="209"/>
      <c r="M82" s="214"/>
    </row>
    <row r="83" spans="1:13">
      <c r="A83" s="97">
        <v>3</v>
      </c>
      <c r="B83" s="214">
        <f>' תאורה'!E18*' תאורה'!G18*' תאורה'!F18/1000*' קבועים'!$C$49</f>
        <v>0</v>
      </c>
      <c r="C83" s="174">
        <f>IF(OR(' תאורה'!E41="",' תאורה'!G41=""),0,' תאורה'!E41*' תאורה'!F41*' תאורה'!G41/1000*' קבועים'!$C$49)</f>
        <v>0</v>
      </c>
      <c r="D83" s="179">
        <f>' תאורה'!E18*' תאורה'!G18*' תאורה'!F18/1000</f>
        <v>0</v>
      </c>
      <c r="E83" s="169">
        <f>IF(OR(' תאורה'!E41=""),0,' תאורה'!E41*' תאורה'!F41*' תאורה'!G41/1000)</f>
        <v>0</v>
      </c>
      <c r="F83" s="216">
        <f>IF(' תאורה'!J41&lt;&gt;"",' תאורה'!J41,IF(' תאורה'!I41&lt;&gt;"",' תאורה'!I41,0))</f>
        <v>0</v>
      </c>
      <c r="G83" s="214">
        <f t="shared" si="1"/>
        <v>0</v>
      </c>
      <c r="H83" s="174">
        <f t="shared" si="2"/>
        <v>0</v>
      </c>
      <c r="I83" s="214"/>
      <c r="J83" s="209"/>
      <c r="K83" s="214"/>
      <c r="L83" s="209"/>
      <c r="M83" s="214"/>
    </row>
    <row r="84" spans="1:13">
      <c r="A84" s="181">
        <v>4</v>
      </c>
      <c r="B84" s="214">
        <f>' תאורה'!E19*' תאורה'!G19*' תאורה'!F19/1000*' קבועים'!$C$49</f>
        <v>0</v>
      </c>
      <c r="C84" s="174">
        <f>IF(OR(' תאורה'!E42="",' תאורה'!G42=""),0,' תאורה'!E42*' תאורה'!F42*' תאורה'!G42/1000*' קבועים'!$C$49)</f>
        <v>0</v>
      </c>
      <c r="D84" s="179">
        <f>' תאורה'!E19*' תאורה'!G19*' תאורה'!F19/1000</f>
        <v>0</v>
      </c>
      <c r="E84" s="169">
        <f>IF(OR(' תאורה'!E42=""),0,' תאורה'!E42*' תאורה'!F42*' תאורה'!G42/1000)</f>
        <v>0</v>
      </c>
      <c r="F84" s="216">
        <f>IF(' תאורה'!J42&lt;&gt;"",' תאורה'!J42,IF(' תאורה'!I42&lt;&gt;"",' תאורה'!I42,0))</f>
        <v>0</v>
      </c>
      <c r="G84" s="214">
        <f t="shared" si="1"/>
        <v>0</v>
      </c>
      <c r="H84" s="174">
        <f t="shared" si="2"/>
        <v>0</v>
      </c>
      <c r="I84" s="214"/>
      <c r="J84" s="209"/>
      <c r="K84" s="214"/>
      <c r="L84" s="209"/>
      <c r="M84" s="214"/>
    </row>
    <row r="85" spans="1:13">
      <c r="A85" s="181">
        <v>5</v>
      </c>
      <c r="B85" s="214">
        <f>' תאורה'!E20*' תאורה'!G20*' תאורה'!F20/1000*' קבועים'!$C$49</f>
        <v>0</v>
      </c>
      <c r="C85" s="174">
        <f>IF(OR(' תאורה'!E43="",' תאורה'!G43=""),0,' תאורה'!E43*' תאורה'!F43*' תאורה'!G43/1000*' קבועים'!$C$49)</f>
        <v>0</v>
      </c>
      <c r="D85" s="179">
        <f>' תאורה'!E20*' תאורה'!G20*' תאורה'!F20/1000</f>
        <v>0</v>
      </c>
      <c r="E85" s="169">
        <f>IF(OR(' תאורה'!E43=""),0,' תאורה'!E43*' תאורה'!F43*' תאורה'!G43/1000)</f>
        <v>0</v>
      </c>
      <c r="F85" s="216">
        <f>IF(' תאורה'!J43&lt;&gt;"",' תאורה'!J43,IF(' תאורה'!I43&lt;&gt;"",' תאורה'!I43,0))</f>
        <v>0</v>
      </c>
      <c r="G85" s="214">
        <f t="shared" si="1"/>
        <v>0</v>
      </c>
      <c r="H85" s="174">
        <f t="shared" si="2"/>
        <v>0</v>
      </c>
      <c r="I85" s="214"/>
      <c r="J85" s="209"/>
      <c r="K85" s="214"/>
      <c r="L85" s="209"/>
      <c r="M85" s="214"/>
    </row>
    <row r="86" spans="1:13">
      <c r="A86" s="181">
        <v>6</v>
      </c>
      <c r="B86" s="214">
        <f>' תאורה'!E21*' תאורה'!G21*' תאורה'!F21/1000*' קבועים'!$C$49</f>
        <v>0</v>
      </c>
      <c r="C86" s="174">
        <f>IF(OR(' תאורה'!E44="",' תאורה'!G44=""),0,' תאורה'!E44*' תאורה'!F44*' תאורה'!G44/1000*' קבועים'!$C$49)</f>
        <v>0</v>
      </c>
      <c r="D86" s="179">
        <f>' תאורה'!E21*' תאורה'!G21*' תאורה'!F21/1000</f>
        <v>0</v>
      </c>
      <c r="E86" s="169">
        <f>IF(OR(' תאורה'!E44=""),0,' תאורה'!E44*' תאורה'!F44*' תאורה'!G44/1000)</f>
        <v>0</v>
      </c>
      <c r="F86" s="216">
        <f>IF(' תאורה'!J44&lt;&gt;"",' תאורה'!J44,IF(' תאורה'!I44&lt;&gt;"",' תאורה'!I44,0))</f>
        <v>0</v>
      </c>
      <c r="G86" s="214">
        <f t="shared" si="1"/>
        <v>0</v>
      </c>
      <c r="H86" s="174">
        <f t="shared" si="2"/>
        <v>0</v>
      </c>
      <c r="I86" s="214"/>
      <c r="J86" s="209"/>
      <c r="K86" s="214"/>
      <c r="L86" s="209"/>
      <c r="M86" s="214"/>
    </row>
    <row r="87" spans="1:13">
      <c r="A87" s="181">
        <v>7</v>
      </c>
      <c r="B87" s="214">
        <f>' תאורה'!E22*' תאורה'!G22*' תאורה'!F22/1000*' קבועים'!$C$49</f>
        <v>0</v>
      </c>
      <c r="C87" s="174">
        <f>IF(OR(' תאורה'!E45="",' תאורה'!G45=""),0,' תאורה'!E45*' תאורה'!F45*' תאורה'!G45/1000*' קבועים'!$C$49)</f>
        <v>0</v>
      </c>
      <c r="D87" s="179">
        <f>' תאורה'!E22*' תאורה'!G22*' תאורה'!F22/1000</f>
        <v>0</v>
      </c>
      <c r="E87" s="169">
        <f>IF(OR(' תאורה'!E45=""),0,' תאורה'!E45*' תאורה'!F45*' תאורה'!G45/1000)</f>
        <v>0</v>
      </c>
      <c r="F87" s="216">
        <f>IF(' תאורה'!J45&lt;&gt;"",' תאורה'!J45,IF(' תאורה'!I45&lt;&gt;"",' תאורה'!I45,0))</f>
        <v>0</v>
      </c>
      <c r="G87" s="214">
        <f t="shared" si="1"/>
        <v>0</v>
      </c>
      <c r="H87" s="174">
        <f t="shared" si="2"/>
        <v>0</v>
      </c>
      <c r="I87" s="214"/>
      <c r="J87" s="209"/>
      <c r="K87" s="214"/>
      <c r="L87" s="209"/>
      <c r="M87" s="214"/>
    </row>
    <row r="88" spans="1:13">
      <c r="A88" s="181">
        <v>8</v>
      </c>
      <c r="B88" s="214">
        <f>' תאורה'!E23*' תאורה'!G23*' תאורה'!F23/1000*' קבועים'!$C$49</f>
        <v>0</v>
      </c>
      <c r="C88" s="174">
        <f>IF(OR(' תאורה'!E46="",' תאורה'!G46=""),0,' תאורה'!E46*' תאורה'!F46*' תאורה'!G46/1000*' קבועים'!$C$49)</f>
        <v>0</v>
      </c>
      <c r="D88" s="179">
        <f>' תאורה'!E23*' תאורה'!G23*' תאורה'!F23/1000</f>
        <v>0</v>
      </c>
      <c r="E88" s="169">
        <f>IF(OR(' תאורה'!E46=""),0,' תאורה'!E46*' תאורה'!F46*' תאורה'!G46/1000)</f>
        <v>0</v>
      </c>
      <c r="F88" s="216">
        <f>IF(' תאורה'!J46&lt;&gt;"",' תאורה'!J46,IF(' תאורה'!I46&lt;&gt;"",' תאורה'!I46,0))</f>
        <v>0</v>
      </c>
      <c r="G88" s="214">
        <f t="shared" si="1"/>
        <v>0</v>
      </c>
      <c r="H88" s="174">
        <f t="shared" si="2"/>
        <v>0</v>
      </c>
      <c r="I88" s="214"/>
      <c r="J88" s="209"/>
      <c r="K88" s="214"/>
      <c r="L88" s="209"/>
      <c r="M88" s="214"/>
    </row>
    <row r="89" spans="1:13">
      <c r="A89" s="181">
        <v>9</v>
      </c>
      <c r="B89" s="214">
        <f>' תאורה'!E24*' תאורה'!G24*' תאורה'!F24/1000*' קבועים'!$C$49</f>
        <v>0</v>
      </c>
      <c r="C89" s="174">
        <f>IF(OR(' תאורה'!E47="",' תאורה'!G47=""),0,' תאורה'!E47*' תאורה'!F47*' תאורה'!G47/1000*' קבועים'!$C$49)</f>
        <v>0</v>
      </c>
      <c r="D89" s="179">
        <f>' תאורה'!E24*' תאורה'!G24*' תאורה'!F24/1000</f>
        <v>0</v>
      </c>
      <c r="E89" s="169">
        <f>IF(OR(' תאורה'!E47=""),0,' תאורה'!E47*' תאורה'!F47*' תאורה'!G47/1000)</f>
        <v>0</v>
      </c>
      <c r="F89" s="216">
        <f>IF(' תאורה'!J47&lt;&gt;"",' תאורה'!J47,IF(' תאורה'!I47&lt;&gt;"",' תאורה'!I47,0))</f>
        <v>0</v>
      </c>
      <c r="G89" s="214">
        <f t="shared" si="1"/>
        <v>0</v>
      </c>
      <c r="H89" s="174">
        <f t="shared" si="2"/>
        <v>0</v>
      </c>
      <c r="I89" s="214"/>
      <c r="J89" s="209"/>
      <c r="K89" s="214"/>
      <c r="L89" s="209"/>
      <c r="M89" s="214"/>
    </row>
    <row r="90" spans="1:13">
      <c r="A90" s="181">
        <v>10</v>
      </c>
      <c r="B90" s="214">
        <f>' תאורה'!E25*' תאורה'!G25*' תאורה'!F25/1000*' קבועים'!$C$49</f>
        <v>0</v>
      </c>
      <c r="C90" s="174">
        <f>IF(OR(' תאורה'!E48="",' תאורה'!G48=""),0,' תאורה'!E48*' תאורה'!F48*' תאורה'!G48/1000*' קבועים'!$C$49)</f>
        <v>0</v>
      </c>
      <c r="D90" s="179">
        <f>' תאורה'!E25*' תאורה'!G25*' תאורה'!F25/1000</f>
        <v>0</v>
      </c>
      <c r="E90" s="169">
        <f>IF(OR(' תאורה'!E48=""),0,' תאורה'!E48*' תאורה'!F48*' תאורה'!G48/1000)</f>
        <v>0</v>
      </c>
      <c r="F90" s="216">
        <f>IF(' תאורה'!J48&lt;&gt;"",' תאורה'!J48,IF(' תאורה'!I48&lt;&gt;"",' תאורה'!I48,0))</f>
        <v>0</v>
      </c>
      <c r="G90" s="214">
        <f t="shared" si="1"/>
        <v>0</v>
      </c>
      <c r="H90" s="174">
        <f t="shared" si="2"/>
        <v>0</v>
      </c>
      <c r="I90" s="214"/>
      <c r="J90" s="209"/>
      <c r="K90" s="214"/>
      <c r="L90" s="209"/>
      <c r="M90" s="214"/>
    </row>
    <row r="91" spans="1:13">
      <c r="A91" s="181"/>
      <c r="C91" s="174"/>
      <c r="D91" s="179"/>
      <c r="E91" s="169"/>
      <c r="F91" s="169"/>
      <c r="H91" s="209"/>
      <c r="I91" s="214"/>
      <c r="J91" s="209"/>
      <c r="K91" s="214"/>
      <c r="L91" s="209"/>
      <c r="M91" s="214"/>
    </row>
    <row r="92" spans="1:13">
      <c r="A92" s="173" t="s">
        <v>2089</v>
      </c>
      <c r="C92" s="174"/>
      <c r="D92" s="214"/>
      <c r="E92" s="169"/>
      <c r="F92" s="169"/>
      <c r="G92" s="169"/>
      <c r="H92" s="209"/>
      <c r="I92" s="214"/>
      <c r="J92" s="209"/>
      <c r="K92" s="214"/>
      <c r="L92" s="209"/>
      <c r="M92" s="214"/>
    </row>
    <row r="93" spans="1:13">
      <c r="A93" s="214"/>
      <c r="D93" s="214"/>
      <c r="E93" s="169"/>
      <c r="F93" s="169"/>
      <c r="H93" s="209"/>
      <c r="I93" s="214"/>
      <c r="J93" s="209"/>
      <c r="K93" s="214"/>
      <c r="L93" s="209"/>
      <c r="M93" s="214"/>
    </row>
    <row r="94" spans="1:13">
      <c r="A94" s="208" t="s">
        <v>2090</v>
      </c>
      <c r="B94" s="208" t="s">
        <v>2093</v>
      </c>
      <c r="E94" s="169"/>
      <c r="F94" s="169"/>
      <c r="H94" s="209"/>
      <c r="I94" s="214"/>
      <c r="J94" s="209"/>
      <c r="K94" s="214"/>
      <c r="L94" s="209"/>
      <c r="M94" s="214"/>
    </row>
    <row r="95" spans="1:13">
      <c r="A95" s="182" t="s">
        <v>2091</v>
      </c>
      <c r="B95" s="183">
        <v>0.06</v>
      </c>
      <c r="E95" s="169"/>
      <c r="F95" s="169"/>
      <c r="H95" s="209"/>
      <c r="I95" s="214"/>
      <c r="J95" s="209"/>
      <c r="K95" s="214"/>
      <c r="L95" s="209"/>
      <c r="M95" s="214"/>
    </row>
    <row r="96" spans="1:13">
      <c r="A96" s="182" t="s">
        <v>2092</v>
      </c>
      <c r="B96" s="183">
        <v>0.1</v>
      </c>
      <c r="E96" s="169"/>
      <c r="F96" s="181"/>
      <c r="H96" s="209"/>
      <c r="I96" s="214"/>
      <c r="J96" s="209"/>
      <c r="K96" s="214"/>
      <c r="L96" s="209"/>
      <c r="M96" s="214"/>
    </row>
    <row r="97" spans="1:14">
      <c r="A97" s="182" t="s">
        <v>2096</v>
      </c>
      <c r="B97" s="183">
        <v>0.1</v>
      </c>
      <c r="C97" s="181"/>
      <c r="E97" s="169"/>
      <c r="F97" s="181"/>
      <c r="H97" s="209"/>
      <c r="I97" s="214"/>
      <c r="J97" s="209"/>
      <c r="K97" s="214"/>
      <c r="L97" s="209"/>
      <c r="M97" s="214"/>
    </row>
    <row r="98" spans="1:14">
      <c r="A98" s="182" t="s">
        <v>2097</v>
      </c>
      <c r="B98" s="183">
        <v>0.1</v>
      </c>
      <c r="C98" s="181"/>
      <c r="E98" s="169"/>
      <c r="F98" s="181"/>
      <c r="H98" s="209"/>
      <c r="I98" s="214"/>
      <c r="J98" s="209"/>
      <c r="K98" s="214"/>
      <c r="L98" s="209"/>
      <c r="M98" s="214"/>
    </row>
    <row r="99" spans="1:14">
      <c r="A99" s="182" t="s">
        <v>2276</v>
      </c>
      <c r="B99" s="183">
        <v>7.0000000000000007E-2</v>
      </c>
      <c r="C99" s="181"/>
      <c r="D99" s="181"/>
      <c r="E99" s="169"/>
      <c r="F99" s="181"/>
      <c r="H99" s="209"/>
      <c r="I99" s="214"/>
      <c r="J99" s="209"/>
      <c r="K99" s="214"/>
      <c r="L99" s="209"/>
      <c r="M99" s="214"/>
    </row>
    <row r="100" spans="1:14">
      <c r="A100" s="182" t="s">
        <v>2411</v>
      </c>
      <c r="B100" s="215">
        <v>8.5000000000000006E-2</v>
      </c>
      <c r="C100" s="181"/>
      <c r="D100" s="181"/>
      <c r="E100" s="169"/>
      <c r="F100" s="181"/>
      <c r="H100" s="209"/>
      <c r="I100" s="214"/>
      <c r="J100" s="209"/>
      <c r="K100" s="214"/>
      <c r="L100" s="209"/>
      <c r="M100" s="214"/>
    </row>
    <row r="101" spans="1:14">
      <c r="A101" s="182" t="s">
        <v>2100</v>
      </c>
      <c r="B101" s="183">
        <v>0</v>
      </c>
      <c r="C101" s="181"/>
      <c r="D101" s="181"/>
      <c r="E101" s="169"/>
      <c r="F101" s="181"/>
      <c r="H101" s="209"/>
      <c r="I101" s="214"/>
      <c r="J101" s="209"/>
      <c r="K101" s="214"/>
      <c r="L101" s="209"/>
      <c r="M101" s="214"/>
    </row>
    <row r="102" spans="1:14">
      <c r="A102" s="182" t="s">
        <v>179</v>
      </c>
      <c r="B102" s="211"/>
      <c r="C102" s="181"/>
      <c r="D102" s="181"/>
      <c r="E102" s="169"/>
      <c r="F102" s="181"/>
      <c r="H102" s="209"/>
      <c r="I102" s="214"/>
      <c r="J102" s="209"/>
      <c r="K102" s="214"/>
      <c r="L102" s="209"/>
      <c r="M102" s="214"/>
    </row>
    <row r="103" spans="1:14">
      <c r="A103" s="97"/>
      <c r="D103" s="169"/>
      <c r="E103" s="169"/>
      <c r="F103" s="169"/>
      <c r="G103" s="169"/>
      <c r="I103" s="214"/>
      <c r="J103" s="209"/>
      <c r="K103" s="214"/>
      <c r="L103" s="209"/>
      <c r="M103" s="214"/>
      <c r="N103" s="209"/>
    </row>
    <row r="104" spans="1:14">
      <c r="A104" s="173" t="s">
        <v>141</v>
      </c>
      <c r="D104" s="169"/>
      <c r="E104" s="169"/>
      <c r="F104" s="169"/>
      <c r="G104" s="169"/>
      <c r="H104" s="184"/>
      <c r="I104" s="214"/>
      <c r="J104" s="209"/>
      <c r="K104" s="214"/>
      <c r="L104" s="209"/>
      <c r="M104" s="214"/>
      <c r="N104" s="209"/>
    </row>
    <row r="105" spans="1:14">
      <c r="A105" s="214"/>
      <c r="D105" s="169"/>
      <c r="E105" s="169"/>
      <c r="F105" s="169"/>
      <c r="G105" s="169"/>
      <c r="I105" s="214"/>
      <c r="J105" s="209"/>
      <c r="K105" s="214"/>
      <c r="L105" s="209"/>
      <c r="M105" s="214"/>
      <c r="N105" s="209"/>
    </row>
    <row r="106" spans="1:14">
      <c r="A106" s="214"/>
      <c r="D106" s="214"/>
      <c r="F106" s="169"/>
      <c r="G106" s="169"/>
      <c r="I106" s="214"/>
      <c r="J106" s="209"/>
      <c r="K106" s="214"/>
      <c r="L106" s="209"/>
      <c r="M106" s="214"/>
      <c r="N106" s="209"/>
    </row>
    <row r="107" spans="1:14" ht="28.5">
      <c r="A107" s="185" t="s">
        <v>2118</v>
      </c>
      <c r="B107" s="182">
        <f>SUM(B81:B90)</f>
        <v>0</v>
      </c>
      <c r="D107" s="186" t="s">
        <v>270</v>
      </c>
      <c r="E107" s="187">
        <f>SUM(D81:D90)</f>
        <v>0</v>
      </c>
      <c r="F107" s="169"/>
      <c r="H107" s="209"/>
      <c r="I107" s="214"/>
      <c r="J107" s="209"/>
      <c r="K107" s="214"/>
      <c r="L107" s="209"/>
      <c r="M107" s="214"/>
    </row>
    <row r="108" spans="1:14" ht="28.5">
      <c r="A108" s="188" t="s">
        <v>2117</v>
      </c>
      <c r="B108" s="189">
        <f>SUM(H81:H90)</f>
        <v>0</v>
      </c>
      <c r="D108" s="186" t="s">
        <v>2121</v>
      </c>
      <c r="E108" s="187">
        <f>SUM(G81:G90)</f>
        <v>0</v>
      </c>
      <c r="F108" s="169"/>
      <c r="H108" s="209"/>
      <c r="I108" s="214"/>
      <c r="J108" s="209"/>
      <c r="K108" s="214"/>
      <c r="L108" s="209"/>
      <c r="M108" s="214"/>
    </row>
    <row r="109" spans="1:14">
      <c r="A109" s="190" t="s">
        <v>2119</v>
      </c>
      <c r="B109" s="191">
        <f>B107-B108</f>
        <v>0</v>
      </c>
      <c r="D109" s="186" t="s">
        <v>164</v>
      </c>
      <c r="E109" s="192">
        <f>E107-E108</f>
        <v>0</v>
      </c>
      <c r="H109" s="209"/>
      <c r="I109" s="214"/>
      <c r="J109" s="209"/>
      <c r="K109" s="214"/>
      <c r="L109" s="209"/>
      <c r="M109" s="214"/>
    </row>
    <row r="110" spans="1:14" ht="28.5">
      <c r="A110" s="185" t="s">
        <v>2120</v>
      </c>
      <c r="B110" s="182">
        <f>B109*'פרטים כלליים, עלויות ותוצאות'!$D$36</f>
        <v>0</v>
      </c>
      <c r="D110" s="186" t="s">
        <v>165</v>
      </c>
      <c r="E110" s="187">
        <f>E109*'פרטים כלליים, עלויות ותוצאות'!$D$36</f>
        <v>0</v>
      </c>
      <c r="H110" s="209"/>
      <c r="I110" s="214"/>
      <c r="J110" s="209"/>
      <c r="K110" s="214"/>
      <c r="L110" s="209"/>
      <c r="M110" s="214"/>
    </row>
    <row r="111" spans="1:14">
      <c r="A111" s="214"/>
      <c r="E111" s="209"/>
      <c r="H111" s="209"/>
      <c r="I111" s="214"/>
      <c r="J111" s="209"/>
      <c r="K111" s="214"/>
      <c r="L111" s="209"/>
      <c r="M111" s="214"/>
    </row>
    <row r="112" spans="1:14">
      <c r="A112" s="214"/>
      <c r="E112" s="209"/>
      <c r="H112" s="209"/>
      <c r="I112" s="214"/>
      <c r="J112" s="209"/>
      <c r="K112" s="214"/>
      <c r="L112" s="209"/>
      <c r="M112" s="214"/>
    </row>
    <row r="113" spans="1:26">
      <c r="A113" s="97"/>
      <c r="F113" s="169"/>
      <c r="G113" s="169"/>
      <c r="I113" s="214"/>
      <c r="J113" s="209"/>
      <c r="K113" s="214"/>
      <c r="L113" s="209"/>
      <c r="M113" s="214"/>
      <c r="N113" s="209"/>
    </row>
    <row r="114" spans="1:26">
      <c r="A114" s="176" t="s">
        <v>70</v>
      </c>
      <c r="D114" s="214"/>
    </row>
    <row r="115" spans="1:26">
      <c r="A115" s="209" t="s">
        <v>47</v>
      </c>
      <c r="B115" s="130" t="s">
        <v>73</v>
      </c>
      <c r="C115" s="209" t="s">
        <v>271</v>
      </c>
      <c r="D115" s="130" t="s">
        <v>71</v>
      </c>
      <c r="E115" s="209" t="s">
        <v>72</v>
      </c>
      <c r="F115" s="209" t="s">
        <v>75</v>
      </c>
      <c r="H115" s="209"/>
      <c r="I115" s="214"/>
      <c r="J115" s="209"/>
      <c r="K115" s="214"/>
      <c r="L115" s="209"/>
      <c r="M115" s="214"/>
    </row>
    <row r="116" spans="1:26">
      <c r="A116" s="214" t="s">
        <v>39</v>
      </c>
      <c r="B116" s="214" t="s">
        <v>45</v>
      </c>
      <c r="C116" s="193">
        <f>E107</f>
        <v>0</v>
      </c>
      <c r="D116" s="193">
        <f>E108</f>
        <v>0</v>
      </c>
      <c r="E116" s="193">
        <f>C116-D116</f>
        <v>0</v>
      </c>
      <c r="F116" s="180">
        <f>IF(E116=0,0,E116/C116)</f>
        <v>0</v>
      </c>
      <c r="H116" s="194"/>
      <c r="I116" s="214"/>
      <c r="J116" s="209"/>
      <c r="K116" s="214"/>
      <c r="L116" s="209"/>
      <c r="M116" s="214"/>
    </row>
    <row r="117" spans="1:26">
      <c r="A117" s="214"/>
      <c r="B117" s="97"/>
    </row>
    <row r="118" spans="1:26" s="170" customFormat="1" ht="18.75" thickBot="1">
      <c r="A118" s="219" t="s">
        <v>2302</v>
      </c>
      <c r="B118" s="219"/>
      <c r="C118" s="219"/>
      <c r="G118" s="171"/>
      <c r="I118" s="172"/>
      <c r="K118" s="172"/>
      <c r="M118" s="172"/>
    </row>
    <row r="119" spans="1:26" s="209" customFormat="1"/>
    <row r="120" spans="1:26" s="209" customFormat="1">
      <c r="A120" s="209" t="s">
        <v>235</v>
      </c>
      <c r="F120" s="196" t="s">
        <v>266</v>
      </c>
    </row>
    <row r="121" spans="1:26">
      <c r="A121" s="210" t="s">
        <v>146</v>
      </c>
      <c r="B121" s="197" t="s">
        <v>217</v>
      </c>
      <c r="C121" s="196" t="s">
        <v>232</v>
      </c>
      <c r="D121" s="196" t="s">
        <v>233</v>
      </c>
      <c r="E121" s="196" t="s">
        <v>251</v>
      </c>
      <c r="F121" s="196" t="s">
        <v>252</v>
      </c>
      <c r="G121" s="196" t="s">
        <v>253</v>
      </c>
      <c r="H121" s="196" t="s">
        <v>254</v>
      </c>
      <c r="I121" s="196" t="s">
        <v>255</v>
      </c>
      <c r="J121" s="196" t="s">
        <v>256</v>
      </c>
      <c r="K121" s="196" t="s">
        <v>257</v>
      </c>
      <c r="L121" s="196" t="s">
        <v>258</v>
      </c>
      <c r="M121" s="196" t="s">
        <v>259</v>
      </c>
      <c r="N121" s="196" t="s">
        <v>260</v>
      </c>
      <c r="O121" s="196" t="s">
        <v>261</v>
      </c>
      <c r="P121" s="196" t="s">
        <v>262</v>
      </c>
      <c r="Q121" s="196" t="s">
        <v>263</v>
      </c>
      <c r="R121" s="196" t="s">
        <v>264</v>
      </c>
      <c r="S121" s="196" t="s">
        <v>265</v>
      </c>
      <c r="T121" s="196" t="s">
        <v>283</v>
      </c>
      <c r="U121" s="196" t="s">
        <v>284</v>
      </c>
      <c r="V121" s="196" t="s">
        <v>285</v>
      </c>
      <c r="W121" s="196" t="s">
        <v>286</v>
      </c>
      <c r="X121" s="196" t="s">
        <v>287</v>
      </c>
      <c r="Y121" s="209"/>
      <c r="Z121" s="209"/>
    </row>
    <row r="122" spans="1:26">
      <c r="A122" s="168" t="s">
        <v>156</v>
      </c>
      <c r="B122" s="194">
        <f>IF(OR(E122=0,D122=0),0,IRR(D122:I122,-10%))</f>
        <v>0</v>
      </c>
      <c r="C122" s="193">
        <f>SUM('פרטים כלליים, עלויות ותוצאות'!$D$41:$D$69)</f>
        <v>0</v>
      </c>
      <c r="D122" s="193">
        <f t="shared" ref="D122" si="3">-C122</f>
        <v>0</v>
      </c>
      <c r="E122" s="193">
        <f>'אמדן כלכלי'!C36</f>
        <v>0</v>
      </c>
      <c r="F122" s="195">
        <f>$E$122</f>
        <v>0</v>
      </c>
      <c r="G122" s="195">
        <f>$E$122</f>
        <v>0</v>
      </c>
      <c r="H122" s="195">
        <f>$E$122</f>
        <v>0</v>
      </c>
      <c r="I122" s="195">
        <f>$E$122</f>
        <v>0</v>
      </c>
    </row>
    <row r="123" spans="1:26">
      <c r="A123" s="168" t="s">
        <v>234</v>
      </c>
      <c r="B123" s="175">
        <f>-'פרטים כלליים, עלויות ותוצאות'!D70</f>
        <v>0</v>
      </c>
    </row>
    <row r="124" spans="1:26">
      <c r="A124" s="168"/>
      <c r="B124" s="175"/>
    </row>
    <row r="125" spans="1:26">
      <c r="A125" s="214"/>
    </row>
    <row r="126" spans="1:26">
      <c r="A126" s="210" t="s">
        <v>219</v>
      </c>
      <c r="B126" s="175"/>
      <c r="D126" s="209" t="s">
        <v>154</v>
      </c>
      <c r="E126" s="209" t="s">
        <v>163</v>
      </c>
    </row>
    <row r="127" spans="1:26">
      <c r="A127" s="144" t="s">
        <v>39</v>
      </c>
      <c r="B127" s="198" t="s">
        <v>45</v>
      </c>
      <c r="C127" s="218">
        <v>0.47</v>
      </c>
      <c r="D127" s="182" t="s">
        <v>223</v>
      </c>
      <c r="E127" s="182"/>
    </row>
    <row r="128" spans="1:26">
      <c r="A128" s="214"/>
    </row>
    <row r="129" spans="1:13">
      <c r="A129" s="214"/>
    </row>
    <row r="130" spans="1:13">
      <c r="A130" s="214"/>
    </row>
    <row r="131" spans="1:13">
      <c r="A131" s="209" t="s">
        <v>2282</v>
      </c>
    </row>
    <row r="132" spans="1:13" ht="45">
      <c r="A132" s="182"/>
      <c r="B132" s="212" t="s">
        <v>2283</v>
      </c>
      <c r="C132" s="212" t="s">
        <v>2284</v>
      </c>
    </row>
    <row r="133" spans="1:13">
      <c r="A133" s="182" t="s">
        <v>156</v>
      </c>
      <c r="B133" s="213">
        <f>E109</f>
        <v>0</v>
      </c>
      <c r="C133" s="213">
        <f>E110</f>
        <v>0</v>
      </c>
    </row>
    <row r="134" spans="1:13">
      <c r="A134" s="208" t="s">
        <v>142</v>
      </c>
      <c r="B134" s="182">
        <f>SUM(B133:B133)</f>
        <v>0</v>
      </c>
      <c r="C134" s="182">
        <f>SUM(C133:C133)</f>
        <v>0</v>
      </c>
    </row>
    <row r="135" spans="1:13">
      <c r="A135" s="214"/>
    </row>
    <row r="136" spans="1:13" s="170" customFormat="1" ht="18.75" thickBot="1">
      <c r="A136" s="219" t="s">
        <v>2074</v>
      </c>
      <c r="B136" s="219"/>
      <c r="C136" s="219"/>
      <c r="G136" s="171"/>
      <c r="I136" s="172"/>
      <c r="K136" s="172"/>
      <c r="M136" s="172"/>
    </row>
    <row r="137" spans="1:13">
      <c r="A137" s="168"/>
    </row>
    <row r="139" spans="1:13">
      <c r="A139" s="210" t="s">
        <v>2080</v>
      </c>
      <c r="B139" s="199"/>
      <c r="D139" s="210" t="s">
        <v>2084</v>
      </c>
      <c r="E139" s="200" t="s">
        <v>1</v>
      </c>
      <c r="F139" s="200" t="s">
        <v>496</v>
      </c>
      <c r="G139" s="205"/>
      <c r="H139" s="206"/>
    </row>
    <row r="140" spans="1:13">
      <c r="B140" s="201" t="s">
        <v>289</v>
      </c>
      <c r="C140" s="201">
        <v>100</v>
      </c>
      <c r="E140" s="201" t="s">
        <v>497</v>
      </c>
      <c r="F140" s="201">
        <v>9486</v>
      </c>
      <c r="G140" s="204"/>
      <c r="H140" s="204"/>
    </row>
    <row r="141" spans="1:13">
      <c r="A141" s="214"/>
      <c r="B141" s="201" t="s">
        <v>290</v>
      </c>
      <c r="C141" s="201">
        <v>101</v>
      </c>
      <c r="E141" s="201" t="s">
        <v>498</v>
      </c>
      <c r="F141" s="201">
        <v>967</v>
      </c>
      <c r="G141" s="204"/>
      <c r="H141" s="204"/>
      <c r="K141" s="214"/>
      <c r="M141" s="214"/>
    </row>
    <row r="142" spans="1:13">
      <c r="A142" s="214"/>
      <c r="B142" s="201" t="s">
        <v>291</v>
      </c>
      <c r="C142" s="201">
        <v>102</v>
      </c>
      <c r="E142" s="201" t="s">
        <v>499</v>
      </c>
      <c r="F142" s="201">
        <v>967</v>
      </c>
      <c r="G142" s="204"/>
      <c r="H142" s="204"/>
      <c r="K142" s="214"/>
      <c r="M142" s="214"/>
    </row>
    <row r="143" spans="1:13">
      <c r="A143" s="214"/>
      <c r="B143" s="201" t="s">
        <v>292</v>
      </c>
      <c r="C143" s="201">
        <v>103</v>
      </c>
      <c r="E143" s="201" t="s">
        <v>500</v>
      </c>
      <c r="F143" s="201">
        <v>472</v>
      </c>
      <c r="G143" s="204"/>
      <c r="H143" s="204"/>
      <c r="K143" s="214"/>
      <c r="M143" s="214"/>
    </row>
    <row r="144" spans="1:13">
      <c r="A144" s="214"/>
      <c r="B144" s="201" t="s">
        <v>293</v>
      </c>
      <c r="C144" s="201">
        <v>104</v>
      </c>
      <c r="E144" s="201" t="s">
        <v>501</v>
      </c>
      <c r="F144" s="201">
        <v>473</v>
      </c>
      <c r="I144" s="214"/>
      <c r="K144" s="214"/>
      <c r="M144" s="214"/>
    </row>
    <row r="145" spans="1:13">
      <c r="A145" s="214"/>
      <c r="B145" s="201" t="s">
        <v>294</v>
      </c>
      <c r="C145" s="201">
        <v>105</v>
      </c>
      <c r="E145" s="201" t="s">
        <v>502</v>
      </c>
      <c r="F145" s="201">
        <v>9473</v>
      </c>
      <c r="I145" s="214"/>
      <c r="K145" s="214"/>
      <c r="M145" s="214"/>
    </row>
    <row r="146" spans="1:13">
      <c r="A146" s="214"/>
      <c r="B146" s="201" t="s">
        <v>295</v>
      </c>
      <c r="C146" s="201">
        <v>106</v>
      </c>
      <c r="E146" s="201" t="s">
        <v>503</v>
      </c>
      <c r="F146" s="201">
        <v>935</v>
      </c>
      <c r="I146" s="214"/>
      <c r="K146" s="214"/>
      <c r="M146" s="214"/>
    </row>
    <row r="147" spans="1:13">
      <c r="A147" s="214"/>
      <c r="B147" s="201" t="s">
        <v>296</v>
      </c>
      <c r="C147" s="201">
        <v>107</v>
      </c>
      <c r="E147" s="201" t="s">
        <v>504</v>
      </c>
      <c r="F147" s="201">
        <v>935</v>
      </c>
      <c r="K147" s="214"/>
      <c r="M147" s="214"/>
    </row>
    <row r="148" spans="1:13">
      <c r="A148" s="214"/>
      <c r="B148" s="201" t="s">
        <v>297</v>
      </c>
      <c r="C148" s="201">
        <v>108</v>
      </c>
      <c r="E148" s="201" t="s">
        <v>505</v>
      </c>
      <c r="F148" s="201">
        <v>958</v>
      </c>
      <c r="K148" s="214"/>
      <c r="M148" s="214"/>
    </row>
    <row r="149" spans="1:13">
      <c r="A149" s="214"/>
      <c r="B149" s="201" t="s">
        <v>298</v>
      </c>
      <c r="C149" s="201">
        <v>109</v>
      </c>
      <c r="E149" s="201" t="s">
        <v>506</v>
      </c>
      <c r="F149" s="201">
        <v>958</v>
      </c>
      <c r="K149" s="214"/>
      <c r="M149" s="214"/>
    </row>
    <row r="150" spans="1:13">
      <c r="A150" s="214"/>
      <c r="B150" s="201" t="s">
        <v>299</v>
      </c>
      <c r="C150" s="201">
        <v>110</v>
      </c>
      <c r="E150" s="201" t="s">
        <v>507</v>
      </c>
      <c r="F150" s="201">
        <v>1042</v>
      </c>
      <c r="K150" s="214"/>
      <c r="M150" s="214"/>
    </row>
    <row r="151" spans="1:13">
      <c r="A151" s="214"/>
      <c r="B151" s="201" t="s">
        <v>300</v>
      </c>
      <c r="C151" s="201">
        <v>111</v>
      </c>
      <c r="E151" s="201" t="s">
        <v>508</v>
      </c>
      <c r="F151" s="201">
        <v>1042</v>
      </c>
      <c r="K151" s="214"/>
      <c r="M151" s="214"/>
    </row>
    <row r="152" spans="1:13">
      <c r="A152" s="214"/>
      <c r="B152" s="201" t="s">
        <v>301</v>
      </c>
      <c r="C152" s="201">
        <v>112</v>
      </c>
      <c r="E152" s="201" t="s">
        <v>509</v>
      </c>
      <c r="F152" s="201">
        <v>932</v>
      </c>
      <c r="K152" s="214"/>
      <c r="M152" s="214"/>
    </row>
    <row r="153" spans="1:13">
      <c r="A153" s="214"/>
      <c r="B153" s="201" t="s">
        <v>302</v>
      </c>
      <c r="C153" s="201">
        <v>113</v>
      </c>
      <c r="E153" s="201" t="s">
        <v>510</v>
      </c>
      <c r="F153" s="201">
        <v>932</v>
      </c>
      <c r="K153" s="214"/>
      <c r="M153" s="214"/>
    </row>
    <row r="154" spans="1:13">
      <c r="A154" s="214"/>
      <c r="B154" s="201" t="s">
        <v>303</v>
      </c>
      <c r="C154" s="201">
        <v>114</v>
      </c>
      <c r="E154" s="201" t="s">
        <v>511</v>
      </c>
      <c r="F154" s="201">
        <v>1342</v>
      </c>
      <c r="K154" s="214"/>
      <c r="M154" s="214"/>
    </row>
    <row r="155" spans="1:13">
      <c r="A155" s="214"/>
      <c r="B155" s="201" t="s">
        <v>304</v>
      </c>
      <c r="C155" s="201">
        <v>115</v>
      </c>
      <c r="E155" s="201" t="s">
        <v>512</v>
      </c>
      <c r="F155" s="201">
        <v>968</v>
      </c>
      <c r="K155" s="214"/>
      <c r="M155" s="214"/>
    </row>
    <row r="156" spans="1:13">
      <c r="A156" s="214"/>
      <c r="B156" s="201" t="s">
        <v>305</v>
      </c>
      <c r="C156" s="201">
        <v>116</v>
      </c>
      <c r="E156" s="201" t="s">
        <v>513</v>
      </c>
      <c r="F156" s="201">
        <v>1342</v>
      </c>
      <c r="K156" s="214"/>
      <c r="M156" s="214"/>
    </row>
    <row r="157" spans="1:13">
      <c r="A157" s="214"/>
      <c r="B157" s="201" t="s">
        <v>306</v>
      </c>
      <c r="C157" s="201">
        <v>117</v>
      </c>
      <c r="E157" s="201" t="s">
        <v>514</v>
      </c>
      <c r="F157" s="201">
        <v>9968</v>
      </c>
      <c r="I157" s="214"/>
      <c r="K157" s="214"/>
      <c r="M157" s="214"/>
    </row>
    <row r="158" spans="1:13">
      <c r="A158" s="214"/>
      <c r="B158" s="201" t="s">
        <v>307</v>
      </c>
      <c r="C158" s="201">
        <v>118</v>
      </c>
      <c r="E158" s="201" t="s">
        <v>515</v>
      </c>
      <c r="F158" s="201">
        <v>966</v>
      </c>
      <c r="I158" s="214"/>
      <c r="K158" s="214"/>
      <c r="M158" s="214"/>
    </row>
    <row r="159" spans="1:13">
      <c r="A159" s="214"/>
      <c r="B159" s="201" t="s">
        <v>308</v>
      </c>
      <c r="C159" s="201">
        <v>119</v>
      </c>
      <c r="E159" s="201" t="s">
        <v>516</v>
      </c>
      <c r="F159" s="201">
        <v>961</v>
      </c>
      <c r="I159" s="214"/>
      <c r="K159" s="214"/>
      <c r="M159" s="214"/>
    </row>
    <row r="160" spans="1:13">
      <c r="A160" s="214"/>
      <c r="B160" s="201" t="s">
        <v>309</v>
      </c>
      <c r="C160" s="201">
        <v>120</v>
      </c>
      <c r="E160" s="201" t="s">
        <v>517</v>
      </c>
      <c r="F160" s="201">
        <v>961</v>
      </c>
      <c r="I160" s="214"/>
      <c r="K160" s="214"/>
      <c r="M160" s="214"/>
    </row>
    <row r="161" spans="2:6" s="214" customFormat="1">
      <c r="B161" s="201" t="s">
        <v>310</v>
      </c>
      <c r="C161" s="201">
        <v>121</v>
      </c>
      <c r="D161" s="209"/>
      <c r="E161" s="201" t="s">
        <v>518</v>
      </c>
      <c r="F161" s="201">
        <v>1275</v>
      </c>
    </row>
    <row r="162" spans="2:6" s="214" customFormat="1">
      <c r="B162" s="201" t="s">
        <v>311</v>
      </c>
      <c r="C162" s="201">
        <v>122</v>
      </c>
      <c r="D162" s="209"/>
      <c r="E162" s="201" t="s">
        <v>519</v>
      </c>
      <c r="F162" s="201">
        <v>679</v>
      </c>
    </row>
    <row r="163" spans="2:6" s="214" customFormat="1">
      <c r="B163" s="201" t="s">
        <v>312</v>
      </c>
      <c r="C163" s="201">
        <v>123</v>
      </c>
      <c r="D163" s="209"/>
      <c r="E163" s="201" t="s">
        <v>520</v>
      </c>
      <c r="F163" s="201">
        <v>1115</v>
      </c>
    </row>
    <row r="164" spans="2:6" s="214" customFormat="1">
      <c r="B164" s="201" t="s">
        <v>313</v>
      </c>
      <c r="C164" s="201">
        <v>124</v>
      </c>
      <c r="D164" s="209"/>
      <c r="E164" s="201" t="s">
        <v>521</v>
      </c>
      <c r="F164" s="201">
        <v>819</v>
      </c>
    </row>
    <row r="165" spans="2:6" s="214" customFormat="1">
      <c r="B165" s="201" t="s">
        <v>314</v>
      </c>
      <c r="C165" s="201">
        <v>125</v>
      </c>
      <c r="D165" s="209"/>
      <c r="E165" s="201" t="s">
        <v>522</v>
      </c>
      <c r="F165" s="201">
        <v>175</v>
      </c>
    </row>
    <row r="166" spans="2:6" s="214" customFormat="1">
      <c r="B166" s="201" t="s">
        <v>315</v>
      </c>
      <c r="C166" s="201">
        <v>126</v>
      </c>
      <c r="D166" s="209"/>
      <c r="E166" s="201" t="s">
        <v>523</v>
      </c>
      <c r="F166" s="201">
        <v>2052</v>
      </c>
    </row>
    <row r="167" spans="2:6" s="214" customFormat="1">
      <c r="B167" s="201" t="s">
        <v>316</v>
      </c>
      <c r="C167" s="201">
        <v>127</v>
      </c>
      <c r="D167" s="209"/>
      <c r="E167" s="201" t="s">
        <v>524</v>
      </c>
      <c r="F167" s="201">
        <v>1070</v>
      </c>
    </row>
    <row r="168" spans="2:6" s="214" customFormat="1">
      <c r="B168" s="201" t="s">
        <v>317</v>
      </c>
      <c r="C168" s="201">
        <v>128</v>
      </c>
      <c r="D168" s="209"/>
      <c r="E168" s="201" t="s">
        <v>525</v>
      </c>
      <c r="F168" s="201">
        <v>1220</v>
      </c>
    </row>
    <row r="169" spans="2:6" s="214" customFormat="1">
      <c r="B169" s="201" t="s">
        <v>318</v>
      </c>
      <c r="C169" s="201">
        <v>129</v>
      </c>
      <c r="D169" s="209"/>
      <c r="E169" s="201" t="s">
        <v>526</v>
      </c>
      <c r="F169" s="201">
        <v>182</v>
      </c>
    </row>
    <row r="170" spans="2:6" s="214" customFormat="1">
      <c r="B170" s="201" t="s">
        <v>319</v>
      </c>
      <c r="C170" s="201">
        <v>130</v>
      </c>
      <c r="D170" s="209"/>
      <c r="E170" s="201" t="s">
        <v>527</v>
      </c>
      <c r="F170" s="201">
        <v>369</v>
      </c>
    </row>
    <row r="171" spans="2:6" s="214" customFormat="1">
      <c r="B171" s="201" t="s">
        <v>320</v>
      </c>
      <c r="C171" s="201">
        <v>131</v>
      </c>
      <c r="D171" s="209"/>
      <c r="E171" s="201" t="s">
        <v>528</v>
      </c>
      <c r="F171" s="201">
        <v>3369</v>
      </c>
    </row>
    <row r="172" spans="2:6" s="214" customFormat="1">
      <c r="B172" s="201" t="s">
        <v>321</v>
      </c>
      <c r="C172" s="201">
        <v>132</v>
      </c>
      <c r="D172" s="209"/>
      <c r="E172" s="201" t="s">
        <v>529</v>
      </c>
      <c r="F172" s="201">
        <v>1081</v>
      </c>
    </row>
    <row r="173" spans="2:6" s="214" customFormat="1">
      <c r="B173" s="201" t="s">
        <v>322</v>
      </c>
      <c r="C173" s="201">
        <v>133</v>
      </c>
      <c r="D173" s="209"/>
      <c r="E173" s="201" t="s">
        <v>530</v>
      </c>
      <c r="F173" s="201">
        <v>783</v>
      </c>
    </row>
    <row r="174" spans="2:6" s="214" customFormat="1">
      <c r="B174" s="201" t="s">
        <v>323</v>
      </c>
      <c r="C174" s="201">
        <v>134</v>
      </c>
      <c r="D174" s="209"/>
      <c r="E174" s="201" t="s">
        <v>531</v>
      </c>
      <c r="F174" s="201">
        <v>400</v>
      </c>
    </row>
    <row r="175" spans="2:6" s="214" customFormat="1">
      <c r="B175" s="201" t="s">
        <v>324</v>
      </c>
      <c r="C175" s="201">
        <v>135</v>
      </c>
      <c r="D175" s="209"/>
      <c r="E175" s="201" t="s">
        <v>532</v>
      </c>
      <c r="F175" s="201">
        <v>4011</v>
      </c>
    </row>
    <row r="176" spans="2:6" s="214" customFormat="1">
      <c r="B176" s="201" t="s">
        <v>325</v>
      </c>
      <c r="C176" s="201">
        <v>136</v>
      </c>
      <c r="D176" s="209"/>
      <c r="E176" s="201" t="s">
        <v>533</v>
      </c>
      <c r="F176" s="201">
        <v>3793</v>
      </c>
    </row>
    <row r="177" spans="2:6" s="214" customFormat="1">
      <c r="B177" s="201" t="s">
        <v>326</v>
      </c>
      <c r="C177" s="201">
        <v>137</v>
      </c>
      <c r="D177" s="209"/>
      <c r="E177" s="201" t="s">
        <v>534</v>
      </c>
      <c r="F177" s="201">
        <v>3786</v>
      </c>
    </row>
    <row r="178" spans="2:6" s="214" customFormat="1">
      <c r="B178" s="201" t="s">
        <v>327</v>
      </c>
      <c r="C178" s="201">
        <v>138</v>
      </c>
      <c r="D178" s="209"/>
      <c r="E178" s="201" t="s">
        <v>535</v>
      </c>
      <c r="F178" s="201">
        <v>1311</v>
      </c>
    </row>
    <row r="179" spans="2:6" s="214" customFormat="1">
      <c r="B179" s="201" t="s">
        <v>328</v>
      </c>
      <c r="C179" s="201">
        <v>139</v>
      </c>
      <c r="D179" s="209"/>
      <c r="E179" s="201" t="s">
        <v>536</v>
      </c>
      <c r="F179" s="201">
        <v>1929</v>
      </c>
    </row>
    <row r="180" spans="2:6" s="214" customFormat="1">
      <c r="B180" s="201" t="s">
        <v>329</v>
      </c>
      <c r="C180" s="201">
        <v>140</v>
      </c>
      <c r="D180" s="209"/>
      <c r="E180" s="201" t="s">
        <v>537</v>
      </c>
      <c r="F180" s="201">
        <v>3759</v>
      </c>
    </row>
    <row r="181" spans="2:6" s="214" customFormat="1">
      <c r="B181" s="201" t="s">
        <v>330</v>
      </c>
      <c r="C181" s="201">
        <v>141</v>
      </c>
      <c r="D181" s="209"/>
      <c r="E181" s="201" t="s">
        <v>538</v>
      </c>
      <c r="F181" s="201">
        <v>113</v>
      </c>
    </row>
    <row r="182" spans="2:6" s="214" customFormat="1">
      <c r="B182" s="201" t="s">
        <v>331</v>
      </c>
      <c r="C182" s="201">
        <v>142</v>
      </c>
      <c r="D182" s="209"/>
      <c r="E182" s="201" t="s">
        <v>539</v>
      </c>
      <c r="F182" s="201">
        <v>1068</v>
      </c>
    </row>
    <row r="183" spans="2:6" s="214" customFormat="1">
      <c r="B183" s="201" t="s">
        <v>332</v>
      </c>
      <c r="C183" s="201">
        <v>143</v>
      </c>
      <c r="D183" s="209"/>
      <c r="E183" s="201" t="s">
        <v>540</v>
      </c>
      <c r="F183" s="201">
        <v>1123</v>
      </c>
    </row>
    <row r="184" spans="2:6" s="214" customFormat="1">
      <c r="B184" s="201" t="s">
        <v>333</v>
      </c>
      <c r="C184" s="201">
        <v>144</v>
      </c>
      <c r="D184" s="209"/>
      <c r="E184" s="201" t="s">
        <v>541</v>
      </c>
      <c r="F184" s="201">
        <v>446</v>
      </c>
    </row>
    <row r="185" spans="2:6" s="214" customFormat="1">
      <c r="B185" s="201" t="s">
        <v>334</v>
      </c>
      <c r="C185" s="201">
        <v>145</v>
      </c>
      <c r="D185" s="209"/>
      <c r="E185" s="201" t="s">
        <v>542</v>
      </c>
      <c r="F185" s="201">
        <v>4010</v>
      </c>
    </row>
    <row r="186" spans="2:6" s="214" customFormat="1">
      <c r="B186" s="201" t="s">
        <v>335</v>
      </c>
      <c r="C186" s="201">
        <v>146</v>
      </c>
      <c r="D186" s="209"/>
      <c r="E186" s="201" t="s">
        <v>543</v>
      </c>
      <c r="F186" s="201">
        <v>1046</v>
      </c>
    </row>
    <row r="187" spans="2:6" s="214" customFormat="1">
      <c r="B187" s="201" t="s">
        <v>336</v>
      </c>
      <c r="C187" s="201">
        <v>147</v>
      </c>
      <c r="D187" s="209"/>
      <c r="E187" s="201" t="s">
        <v>544</v>
      </c>
      <c r="F187" s="201">
        <v>1120</v>
      </c>
    </row>
    <row r="188" spans="2:6" s="214" customFormat="1">
      <c r="B188" s="201" t="s">
        <v>337</v>
      </c>
      <c r="C188" s="201">
        <v>148</v>
      </c>
      <c r="D188" s="209"/>
      <c r="E188" s="201" t="s">
        <v>545</v>
      </c>
      <c r="F188" s="201">
        <v>1358</v>
      </c>
    </row>
    <row r="189" spans="2:6" s="214" customFormat="1">
      <c r="B189" s="201" t="s">
        <v>338</v>
      </c>
      <c r="C189" s="201">
        <v>149</v>
      </c>
      <c r="D189" s="209"/>
      <c r="E189" s="201" t="s">
        <v>546</v>
      </c>
      <c r="F189" s="201">
        <v>9474</v>
      </c>
    </row>
    <row r="190" spans="2:6" s="214" customFormat="1">
      <c r="B190" s="201" t="s">
        <v>339</v>
      </c>
      <c r="C190" s="201">
        <v>150</v>
      </c>
      <c r="D190" s="209"/>
      <c r="E190" s="201" t="s">
        <v>547</v>
      </c>
      <c r="F190" s="201">
        <v>1108</v>
      </c>
    </row>
    <row r="191" spans="2:6" s="214" customFormat="1">
      <c r="B191" s="201" t="s">
        <v>340</v>
      </c>
      <c r="C191" s="201">
        <v>151</v>
      </c>
      <c r="D191" s="209"/>
      <c r="E191" s="201" t="s">
        <v>548</v>
      </c>
      <c r="F191" s="201">
        <v>680</v>
      </c>
    </row>
    <row r="192" spans="2:6" s="214" customFormat="1">
      <c r="B192" s="201" t="s">
        <v>341</v>
      </c>
      <c r="C192" s="201">
        <v>152</v>
      </c>
      <c r="D192" s="209"/>
      <c r="E192" s="201" t="s">
        <v>549</v>
      </c>
      <c r="F192" s="201">
        <v>31</v>
      </c>
    </row>
    <row r="193" spans="2:6" s="214" customFormat="1">
      <c r="B193" s="201" t="s">
        <v>342</v>
      </c>
      <c r="C193" s="201">
        <v>153</v>
      </c>
      <c r="D193" s="209"/>
      <c r="E193" s="201" t="s">
        <v>550</v>
      </c>
      <c r="F193" s="201">
        <v>9031</v>
      </c>
    </row>
    <row r="194" spans="2:6" s="214" customFormat="1">
      <c r="B194" s="201" t="s">
        <v>343</v>
      </c>
      <c r="C194" s="201">
        <v>154</v>
      </c>
      <c r="D194" s="209"/>
      <c r="E194" s="201" t="s">
        <v>551</v>
      </c>
      <c r="F194" s="201">
        <v>1294</v>
      </c>
    </row>
    <row r="195" spans="2:6" s="214" customFormat="1">
      <c r="B195" s="201" t="s">
        <v>344</v>
      </c>
      <c r="C195" s="201">
        <v>155</v>
      </c>
      <c r="D195" s="209"/>
      <c r="E195" s="201" t="s">
        <v>552</v>
      </c>
      <c r="F195" s="201">
        <v>67</v>
      </c>
    </row>
    <row r="196" spans="2:6" s="214" customFormat="1">
      <c r="B196" s="201" t="s">
        <v>345</v>
      </c>
      <c r="C196" s="201">
        <v>156</v>
      </c>
      <c r="D196" s="209"/>
      <c r="E196" s="201" t="s">
        <v>553</v>
      </c>
      <c r="F196" s="201">
        <v>2400</v>
      </c>
    </row>
    <row r="197" spans="2:6" s="214" customFormat="1">
      <c r="B197" s="201" t="s">
        <v>346</v>
      </c>
      <c r="C197" s="201">
        <v>157</v>
      </c>
      <c r="D197" s="209"/>
      <c r="E197" s="201" t="s">
        <v>554</v>
      </c>
      <c r="F197" s="201">
        <v>1020</v>
      </c>
    </row>
    <row r="198" spans="2:6" s="214" customFormat="1">
      <c r="B198" s="201" t="s">
        <v>347</v>
      </c>
      <c r="C198" s="201">
        <v>158</v>
      </c>
      <c r="D198" s="209"/>
      <c r="E198" s="201" t="s">
        <v>555</v>
      </c>
      <c r="F198" s="201">
        <v>780</v>
      </c>
    </row>
    <row r="199" spans="2:6" s="214" customFormat="1">
      <c r="B199" s="201" t="s">
        <v>348</v>
      </c>
      <c r="C199" s="201">
        <v>159</v>
      </c>
      <c r="D199" s="209"/>
      <c r="E199" s="201" t="s">
        <v>556</v>
      </c>
      <c r="F199" s="201">
        <v>1948</v>
      </c>
    </row>
    <row r="200" spans="2:6" s="214" customFormat="1">
      <c r="B200" s="201" t="s">
        <v>349</v>
      </c>
      <c r="C200" s="201">
        <v>160</v>
      </c>
      <c r="D200" s="209"/>
      <c r="E200" s="201" t="s">
        <v>557</v>
      </c>
      <c r="F200" s="201">
        <v>2012</v>
      </c>
    </row>
    <row r="201" spans="2:6" s="214" customFormat="1">
      <c r="B201" s="201" t="s">
        <v>350</v>
      </c>
      <c r="C201" s="201">
        <v>161</v>
      </c>
      <c r="D201" s="209"/>
      <c r="E201" s="201" t="s">
        <v>558</v>
      </c>
      <c r="F201" s="201">
        <v>4013</v>
      </c>
    </row>
    <row r="202" spans="2:6" s="214" customFormat="1">
      <c r="B202" s="201" t="s">
        <v>351</v>
      </c>
      <c r="C202" s="201">
        <v>162</v>
      </c>
      <c r="D202" s="209"/>
      <c r="E202" s="201" t="s">
        <v>559</v>
      </c>
      <c r="F202" s="201">
        <v>403</v>
      </c>
    </row>
    <row r="203" spans="2:6" s="214" customFormat="1">
      <c r="B203" s="201" t="s">
        <v>352</v>
      </c>
      <c r="C203" s="201">
        <v>163</v>
      </c>
      <c r="D203" s="209"/>
      <c r="E203" s="201" t="s">
        <v>560</v>
      </c>
      <c r="F203" s="201">
        <v>3760</v>
      </c>
    </row>
    <row r="204" spans="2:6" s="214" customFormat="1">
      <c r="B204" s="201" t="s">
        <v>353</v>
      </c>
      <c r="C204" s="201">
        <v>164</v>
      </c>
      <c r="D204" s="209"/>
      <c r="E204" s="201" t="s">
        <v>561</v>
      </c>
      <c r="F204" s="201">
        <v>278</v>
      </c>
    </row>
    <row r="205" spans="2:6" s="214" customFormat="1">
      <c r="B205" s="201" t="s">
        <v>354</v>
      </c>
      <c r="C205" s="201">
        <v>165</v>
      </c>
      <c r="D205" s="209"/>
      <c r="E205" s="201" t="s">
        <v>562</v>
      </c>
      <c r="F205" s="201">
        <v>565</v>
      </c>
    </row>
    <row r="206" spans="2:6" s="214" customFormat="1">
      <c r="B206" s="201" t="s">
        <v>355</v>
      </c>
      <c r="C206" s="201">
        <v>166</v>
      </c>
      <c r="D206" s="209"/>
      <c r="E206" s="201" t="s">
        <v>563</v>
      </c>
      <c r="F206" s="201">
        <v>1157</v>
      </c>
    </row>
    <row r="207" spans="2:6" s="214" customFormat="1">
      <c r="B207" s="201" t="s">
        <v>356</v>
      </c>
      <c r="C207" s="201">
        <v>167</v>
      </c>
      <c r="D207" s="209"/>
      <c r="E207" s="201" t="s">
        <v>564</v>
      </c>
      <c r="F207" s="201">
        <v>821</v>
      </c>
    </row>
    <row r="208" spans="2:6" s="214" customFormat="1">
      <c r="B208" s="201" t="s">
        <v>357</v>
      </c>
      <c r="C208" s="201">
        <v>168</v>
      </c>
      <c r="D208" s="209"/>
      <c r="E208" s="201" t="s">
        <v>565</v>
      </c>
      <c r="F208" s="201">
        <v>1330</v>
      </c>
    </row>
    <row r="209" spans="2:6" s="214" customFormat="1">
      <c r="B209" s="201" t="s">
        <v>358</v>
      </c>
      <c r="C209" s="201">
        <v>169</v>
      </c>
      <c r="D209" s="209"/>
      <c r="E209" s="201" t="s">
        <v>566</v>
      </c>
      <c r="F209" s="201">
        <v>785</v>
      </c>
    </row>
    <row r="210" spans="2:6" s="214" customFormat="1">
      <c r="B210" s="201" t="s">
        <v>359</v>
      </c>
      <c r="C210" s="201">
        <v>170</v>
      </c>
      <c r="D210" s="209"/>
      <c r="E210" s="201" t="s">
        <v>567</v>
      </c>
      <c r="F210" s="201">
        <v>850</v>
      </c>
    </row>
    <row r="211" spans="2:6" s="214" customFormat="1">
      <c r="B211" s="201" t="s">
        <v>360</v>
      </c>
      <c r="C211" s="201">
        <v>171</v>
      </c>
      <c r="D211" s="209"/>
      <c r="E211" s="201" t="s">
        <v>568</v>
      </c>
      <c r="F211" s="201">
        <v>804</v>
      </c>
    </row>
    <row r="212" spans="2:6" s="214" customFormat="1">
      <c r="B212" s="201" t="s">
        <v>361</v>
      </c>
      <c r="C212" s="201">
        <v>172</v>
      </c>
      <c r="D212" s="209"/>
      <c r="E212" s="201" t="s">
        <v>569</v>
      </c>
      <c r="F212" s="201">
        <v>797</v>
      </c>
    </row>
    <row r="213" spans="2:6" s="214" customFormat="1">
      <c r="B213" s="201" t="s">
        <v>362</v>
      </c>
      <c r="C213" s="201">
        <v>173</v>
      </c>
      <c r="D213" s="209"/>
      <c r="E213" s="201" t="s">
        <v>570</v>
      </c>
      <c r="F213" s="201">
        <v>965</v>
      </c>
    </row>
    <row r="214" spans="2:6" s="214" customFormat="1">
      <c r="B214" s="201" t="s">
        <v>363</v>
      </c>
      <c r="C214" s="201">
        <v>174</v>
      </c>
      <c r="D214" s="209"/>
      <c r="E214" s="201" t="s">
        <v>571</v>
      </c>
      <c r="F214" s="201">
        <v>965</v>
      </c>
    </row>
    <row r="215" spans="2:6" s="214" customFormat="1">
      <c r="B215" s="201" t="s">
        <v>364</v>
      </c>
      <c r="C215" s="201">
        <v>175</v>
      </c>
      <c r="D215" s="209"/>
      <c r="E215" s="201" t="s">
        <v>572</v>
      </c>
      <c r="F215" s="201">
        <v>652</v>
      </c>
    </row>
    <row r="216" spans="2:6" s="214" customFormat="1">
      <c r="B216" s="201" t="s">
        <v>365</v>
      </c>
      <c r="C216" s="201">
        <v>176</v>
      </c>
      <c r="D216" s="209"/>
      <c r="E216" s="201" t="s">
        <v>573</v>
      </c>
      <c r="F216" s="201">
        <v>338</v>
      </c>
    </row>
    <row r="217" spans="2:6" s="214" customFormat="1">
      <c r="B217" s="201" t="s">
        <v>366</v>
      </c>
      <c r="C217" s="201">
        <v>177</v>
      </c>
      <c r="D217" s="209"/>
      <c r="E217" s="201" t="s">
        <v>574</v>
      </c>
      <c r="F217" s="201">
        <v>716</v>
      </c>
    </row>
    <row r="218" spans="2:6" s="214" customFormat="1">
      <c r="B218" s="201" t="s">
        <v>367</v>
      </c>
      <c r="C218" s="201">
        <v>178</v>
      </c>
      <c r="D218" s="209"/>
      <c r="E218" s="201" t="s">
        <v>575</v>
      </c>
      <c r="F218" s="201">
        <v>77</v>
      </c>
    </row>
    <row r="219" spans="2:6" s="214" customFormat="1">
      <c r="B219" s="201" t="s">
        <v>368</v>
      </c>
      <c r="C219" s="201">
        <v>179</v>
      </c>
      <c r="D219" s="209"/>
      <c r="E219" s="201" t="s">
        <v>576</v>
      </c>
      <c r="F219" s="201">
        <v>294</v>
      </c>
    </row>
    <row r="220" spans="2:6" s="214" customFormat="1">
      <c r="B220" s="201" t="s">
        <v>369</v>
      </c>
      <c r="C220" s="201">
        <v>180</v>
      </c>
      <c r="D220" s="209"/>
      <c r="E220" s="201" t="s">
        <v>577</v>
      </c>
      <c r="F220" s="201">
        <v>1830</v>
      </c>
    </row>
    <row r="221" spans="2:6" s="214" customFormat="1">
      <c r="B221" s="201" t="s">
        <v>370</v>
      </c>
      <c r="C221" s="201">
        <v>181</v>
      </c>
      <c r="D221" s="209"/>
      <c r="E221" s="201" t="s">
        <v>578</v>
      </c>
      <c r="F221" s="201">
        <v>1126</v>
      </c>
    </row>
    <row r="222" spans="2:6" s="214" customFormat="1">
      <c r="B222" s="201" t="s">
        <v>371</v>
      </c>
      <c r="C222" s="201">
        <v>182</v>
      </c>
      <c r="D222" s="209"/>
      <c r="E222" s="201" t="s">
        <v>579</v>
      </c>
      <c r="F222" s="201">
        <v>49</v>
      </c>
    </row>
    <row r="223" spans="2:6" s="214" customFormat="1">
      <c r="B223" s="201" t="s">
        <v>372</v>
      </c>
      <c r="C223" s="201">
        <v>183</v>
      </c>
      <c r="D223" s="209"/>
      <c r="E223" s="201" t="s">
        <v>580</v>
      </c>
      <c r="F223" s="201">
        <v>49</v>
      </c>
    </row>
    <row r="224" spans="2:6" s="214" customFormat="1">
      <c r="B224" s="201" t="s">
        <v>373</v>
      </c>
      <c r="C224" s="201">
        <v>184</v>
      </c>
      <c r="D224" s="209"/>
      <c r="E224" s="201" t="s">
        <v>581</v>
      </c>
      <c r="F224" s="201">
        <v>2600</v>
      </c>
    </row>
    <row r="225" spans="2:6" s="214" customFormat="1">
      <c r="B225" s="201" t="s">
        <v>374</v>
      </c>
      <c r="C225" s="201">
        <v>185</v>
      </c>
      <c r="D225" s="209"/>
      <c r="E225" s="201" t="s">
        <v>582</v>
      </c>
      <c r="F225" s="201">
        <v>2601</v>
      </c>
    </row>
    <row r="226" spans="2:6" s="214" customFormat="1">
      <c r="B226" s="201" t="s">
        <v>375</v>
      </c>
      <c r="C226" s="201">
        <v>186</v>
      </c>
      <c r="D226" s="209"/>
      <c r="E226" s="201" t="s">
        <v>583</v>
      </c>
      <c r="F226" s="201">
        <v>3762</v>
      </c>
    </row>
    <row r="227" spans="2:6" s="214" customFormat="1">
      <c r="B227" s="201" t="s">
        <v>376</v>
      </c>
      <c r="C227" s="201">
        <v>187</v>
      </c>
      <c r="D227" s="209"/>
      <c r="E227" s="201" t="s">
        <v>584</v>
      </c>
      <c r="F227" s="201">
        <v>3762</v>
      </c>
    </row>
    <row r="228" spans="2:6" s="214" customFormat="1">
      <c r="B228" s="201" t="s">
        <v>377</v>
      </c>
      <c r="C228" s="201">
        <v>188</v>
      </c>
      <c r="D228" s="209"/>
      <c r="E228" s="201" t="s">
        <v>585</v>
      </c>
      <c r="F228" s="201">
        <v>37</v>
      </c>
    </row>
    <row r="229" spans="2:6" s="214" customFormat="1">
      <c r="B229" s="201" t="s">
        <v>378</v>
      </c>
      <c r="C229" s="201">
        <v>189</v>
      </c>
      <c r="D229" s="209"/>
      <c r="E229" s="201" t="s">
        <v>586</v>
      </c>
      <c r="F229" s="201">
        <v>886</v>
      </c>
    </row>
    <row r="230" spans="2:6" s="214" customFormat="1">
      <c r="B230" s="201" t="s">
        <v>379</v>
      </c>
      <c r="C230" s="201">
        <v>190</v>
      </c>
      <c r="D230" s="209"/>
      <c r="E230" s="201" t="s">
        <v>587</v>
      </c>
      <c r="F230" s="201">
        <v>478</v>
      </c>
    </row>
    <row r="231" spans="2:6" s="214" customFormat="1">
      <c r="B231" s="201" t="s">
        <v>380</v>
      </c>
      <c r="C231" s="201">
        <v>191</v>
      </c>
      <c r="D231" s="209"/>
      <c r="E231" s="201" t="s">
        <v>588</v>
      </c>
      <c r="F231" s="201">
        <v>9478</v>
      </c>
    </row>
    <row r="232" spans="2:6" s="214" customFormat="1">
      <c r="B232" s="201" t="s">
        <v>381</v>
      </c>
      <c r="C232" s="201">
        <v>192</v>
      </c>
      <c r="D232" s="209"/>
      <c r="E232" s="201" t="s">
        <v>589</v>
      </c>
      <c r="F232" s="201">
        <v>1359</v>
      </c>
    </row>
    <row r="233" spans="2:6" s="214" customFormat="1">
      <c r="B233" s="201" t="s">
        <v>382</v>
      </c>
      <c r="C233" s="201">
        <v>193</v>
      </c>
      <c r="D233" s="209"/>
      <c r="E233" s="201" t="s">
        <v>590</v>
      </c>
      <c r="F233" s="201">
        <v>9480</v>
      </c>
    </row>
    <row r="234" spans="2:6" s="214" customFormat="1">
      <c r="B234" s="201" t="s">
        <v>383</v>
      </c>
      <c r="C234" s="201">
        <v>194</v>
      </c>
      <c r="D234" s="209"/>
      <c r="E234" s="201" t="s">
        <v>591</v>
      </c>
      <c r="F234" s="201">
        <v>4003</v>
      </c>
    </row>
    <row r="235" spans="2:6" s="214" customFormat="1">
      <c r="B235" s="201" t="s">
        <v>384</v>
      </c>
      <c r="C235" s="201">
        <v>195</v>
      </c>
      <c r="D235" s="209"/>
      <c r="E235" s="201" t="s">
        <v>592</v>
      </c>
      <c r="F235" s="201">
        <v>114</v>
      </c>
    </row>
    <row r="236" spans="2:6" s="214" customFormat="1">
      <c r="B236" s="201" t="s">
        <v>385</v>
      </c>
      <c r="C236" s="201">
        <v>196</v>
      </c>
      <c r="D236" s="209"/>
      <c r="E236" s="201" t="s">
        <v>593</v>
      </c>
      <c r="F236" s="201">
        <v>330</v>
      </c>
    </row>
    <row r="237" spans="2:6" s="214" customFormat="1">
      <c r="B237" s="201" t="s">
        <v>386</v>
      </c>
      <c r="C237" s="201">
        <v>197</v>
      </c>
      <c r="D237" s="209"/>
      <c r="E237" s="201" t="s">
        <v>594</v>
      </c>
      <c r="F237" s="201">
        <v>1182</v>
      </c>
    </row>
    <row r="238" spans="2:6" s="214" customFormat="1">
      <c r="B238" s="201" t="s">
        <v>387</v>
      </c>
      <c r="C238" s="201">
        <v>198</v>
      </c>
      <c r="D238" s="209"/>
      <c r="E238" s="201" t="s">
        <v>595</v>
      </c>
      <c r="F238" s="201">
        <v>3579</v>
      </c>
    </row>
    <row r="239" spans="2:6" s="214" customFormat="1">
      <c r="B239" s="201" t="s">
        <v>388</v>
      </c>
      <c r="C239" s="201">
        <v>199</v>
      </c>
      <c r="D239" s="209"/>
      <c r="E239" s="201" t="s">
        <v>596</v>
      </c>
      <c r="F239" s="201">
        <v>3604</v>
      </c>
    </row>
    <row r="240" spans="2:6" s="214" customFormat="1">
      <c r="B240" s="201" t="s">
        <v>389</v>
      </c>
      <c r="C240" s="201">
        <v>200</v>
      </c>
      <c r="D240" s="209"/>
      <c r="E240" s="201" t="s">
        <v>597</v>
      </c>
      <c r="F240" s="201">
        <v>9604</v>
      </c>
    </row>
    <row r="241" spans="2:6" s="214" customFormat="1">
      <c r="B241" s="201" t="s">
        <v>390</v>
      </c>
      <c r="C241" s="201">
        <v>201</v>
      </c>
      <c r="D241" s="209"/>
      <c r="E241" s="201" t="s">
        <v>598</v>
      </c>
      <c r="F241" s="201">
        <v>429</v>
      </c>
    </row>
    <row r="242" spans="2:6" s="214" customFormat="1">
      <c r="B242" s="201" t="s">
        <v>391</v>
      </c>
      <c r="C242" s="201">
        <v>202</v>
      </c>
      <c r="D242" s="209"/>
      <c r="E242" s="201" t="s">
        <v>599</v>
      </c>
      <c r="F242" s="201">
        <v>4017</v>
      </c>
    </row>
    <row r="243" spans="2:6" s="214" customFormat="1">
      <c r="B243" s="201" t="s">
        <v>392</v>
      </c>
      <c r="C243" s="201">
        <v>203</v>
      </c>
      <c r="D243" s="209"/>
      <c r="E243" s="201" t="s">
        <v>600</v>
      </c>
      <c r="F243" s="201">
        <v>868</v>
      </c>
    </row>
    <row r="244" spans="2:6" s="214" customFormat="1">
      <c r="B244" s="201" t="s">
        <v>393</v>
      </c>
      <c r="C244" s="201">
        <v>204</v>
      </c>
      <c r="D244" s="209"/>
      <c r="E244" s="201" t="s">
        <v>601</v>
      </c>
      <c r="F244" s="201">
        <v>285</v>
      </c>
    </row>
    <row r="245" spans="2:6" s="214" customFormat="1">
      <c r="B245" s="201" t="s">
        <v>394</v>
      </c>
      <c r="C245" s="201">
        <v>205</v>
      </c>
      <c r="D245" s="209"/>
      <c r="E245" s="201" t="s">
        <v>602</v>
      </c>
      <c r="F245" s="201">
        <v>41</v>
      </c>
    </row>
    <row r="246" spans="2:6" s="214" customFormat="1">
      <c r="B246" s="201" t="s">
        <v>395</v>
      </c>
      <c r="C246" s="201">
        <v>206</v>
      </c>
      <c r="D246" s="209"/>
      <c r="E246" s="201" t="s">
        <v>603</v>
      </c>
      <c r="F246" s="201">
        <v>4002</v>
      </c>
    </row>
    <row r="247" spans="2:6" s="214" customFormat="1">
      <c r="B247" s="201" t="s">
        <v>396</v>
      </c>
      <c r="C247" s="201">
        <v>207</v>
      </c>
      <c r="D247" s="209"/>
      <c r="E247" s="201" t="s">
        <v>604</v>
      </c>
      <c r="F247" s="201">
        <v>4002</v>
      </c>
    </row>
    <row r="248" spans="2:6" s="214" customFormat="1">
      <c r="B248" s="201" t="s">
        <v>397</v>
      </c>
      <c r="C248" s="201">
        <v>208</v>
      </c>
      <c r="D248" s="209"/>
      <c r="E248" s="201" t="s">
        <v>605</v>
      </c>
      <c r="F248" s="201">
        <v>1248</v>
      </c>
    </row>
    <row r="249" spans="2:6" s="214" customFormat="1">
      <c r="B249" s="201" t="s">
        <v>398</v>
      </c>
      <c r="C249" s="201">
        <v>209</v>
      </c>
      <c r="D249" s="209"/>
      <c r="E249" s="201" t="s">
        <v>606</v>
      </c>
      <c r="F249" s="201">
        <v>730</v>
      </c>
    </row>
    <row r="250" spans="2:6" s="214" customFormat="1">
      <c r="B250" s="201" t="s">
        <v>399</v>
      </c>
      <c r="C250" s="201">
        <v>210</v>
      </c>
      <c r="D250" s="209"/>
      <c r="E250" s="201" t="s">
        <v>607</v>
      </c>
      <c r="F250" s="201">
        <v>682</v>
      </c>
    </row>
    <row r="251" spans="2:6" s="214" customFormat="1">
      <c r="B251" s="201" t="s">
        <v>400</v>
      </c>
      <c r="C251" s="201">
        <v>211</v>
      </c>
      <c r="D251" s="209"/>
      <c r="E251" s="201" t="s">
        <v>608</v>
      </c>
      <c r="F251" s="201">
        <v>204</v>
      </c>
    </row>
    <row r="252" spans="2:6" s="214" customFormat="1">
      <c r="B252" s="201" t="s">
        <v>401</v>
      </c>
      <c r="C252" s="201">
        <v>212</v>
      </c>
      <c r="D252" s="209"/>
      <c r="E252" s="201" t="s">
        <v>609</v>
      </c>
      <c r="F252" s="201">
        <v>841</v>
      </c>
    </row>
    <row r="253" spans="2:6" s="214" customFormat="1">
      <c r="B253" s="201" t="s">
        <v>402</v>
      </c>
      <c r="C253" s="201">
        <v>213</v>
      </c>
      <c r="D253" s="209"/>
      <c r="E253" s="201" t="s">
        <v>610</v>
      </c>
      <c r="F253" s="201">
        <v>1125</v>
      </c>
    </row>
    <row r="254" spans="2:6" s="214" customFormat="1">
      <c r="B254" s="201" t="s">
        <v>403</v>
      </c>
      <c r="C254" s="201">
        <v>214</v>
      </c>
      <c r="D254" s="209"/>
      <c r="E254" s="201" t="s">
        <v>611</v>
      </c>
      <c r="F254" s="201">
        <v>1145</v>
      </c>
    </row>
    <row r="255" spans="2:6" s="214" customFormat="1">
      <c r="B255" s="201" t="s">
        <v>404</v>
      </c>
      <c r="C255" s="201">
        <v>215</v>
      </c>
      <c r="D255" s="209"/>
      <c r="E255" s="201" t="s">
        <v>612</v>
      </c>
      <c r="F255" s="201">
        <v>3556</v>
      </c>
    </row>
    <row r="256" spans="2:6" s="214" customFormat="1">
      <c r="B256" s="201" t="s">
        <v>405</v>
      </c>
      <c r="C256" s="201">
        <v>216</v>
      </c>
      <c r="D256" s="209"/>
      <c r="E256" s="201" t="s">
        <v>613</v>
      </c>
      <c r="F256" s="201">
        <v>1309</v>
      </c>
    </row>
    <row r="257" spans="2:6" s="214" customFormat="1">
      <c r="B257" s="201" t="s">
        <v>406</v>
      </c>
      <c r="C257" s="201">
        <v>217</v>
      </c>
      <c r="D257" s="209"/>
      <c r="E257" s="201" t="s">
        <v>614</v>
      </c>
      <c r="F257" s="201">
        <v>3618</v>
      </c>
    </row>
    <row r="258" spans="2:6" s="214" customFormat="1">
      <c r="B258" s="201" t="s">
        <v>407</v>
      </c>
      <c r="C258" s="201">
        <v>218</v>
      </c>
      <c r="D258" s="209"/>
      <c r="E258" s="201" t="s">
        <v>615</v>
      </c>
      <c r="F258" s="201">
        <v>9618</v>
      </c>
    </row>
    <row r="259" spans="2:6" s="214" customFormat="1">
      <c r="B259" s="201" t="s">
        <v>408</v>
      </c>
      <c r="C259" s="201">
        <v>219</v>
      </c>
      <c r="D259" s="209"/>
      <c r="E259" s="201" t="s">
        <v>616</v>
      </c>
      <c r="F259" s="201">
        <v>3750</v>
      </c>
    </row>
    <row r="260" spans="2:6" s="214" customFormat="1">
      <c r="B260" s="201" t="s">
        <v>409</v>
      </c>
      <c r="C260" s="201">
        <v>220</v>
      </c>
      <c r="D260" s="209"/>
      <c r="E260" s="201" t="s">
        <v>617</v>
      </c>
      <c r="F260" s="201">
        <v>603</v>
      </c>
    </row>
    <row r="261" spans="2:6" s="214" customFormat="1">
      <c r="B261" s="201" t="s">
        <v>410</v>
      </c>
      <c r="C261" s="201">
        <v>221</v>
      </c>
      <c r="D261" s="209"/>
      <c r="E261" s="201" t="s">
        <v>618</v>
      </c>
      <c r="F261" s="201">
        <v>3560</v>
      </c>
    </row>
    <row r="262" spans="2:6" s="214" customFormat="1">
      <c r="B262" s="201" t="s">
        <v>411</v>
      </c>
      <c r="C262" s="201">
        <v>222</v>
      </c>
      <c r="D262" s="209"/>
      <c r="E262" s="201" t="s">
        <v>619</v>
      </c>
      <c r="F262" s="201">
        <v>4003</v>
      </c>
    </row>
    <row r="263" spans="2:6" s="214" customFormat="1">
      <c r="B263" s="201" t="s">
        <v>412</v>
      </c>
      <c r="C263" s="201">
        <v>223</v>
      </c>
      <c r="D263" s="209"/>
      <c r="E263" s="201" t="s">
        <v>620</v>
      </c>
      <c r="F263" s="201">
        <v>2710</v>
      </c>
    </row>
    <row r="264" spans="2:6" s="214" customFormat="1">
      <c r="B264" s="201" t="s">
        <v>413</v>
      </c>
      <c r="C264" s="201">
        <v>224</v>
      </c>
      <c r="D264" s="209"/>
      <c r="E264" s="201" t="s">
        <v>621</v>
      </c>
      <c r="F264" s="201">
        <v>2711</v>
      </c>
    </row>
    <row r="265" spans="2:6" s="214" customFormat="1">
      <c r="B265" s="201" t="s">
        <v>414</v>
      </c>
      <c r="C265" s="201">
        <v>225</v>
      </c>
      <c r="D265" s="209"/>
      <c r="E265" s="201" t="s">
        <v>622</v>
      </c>
      <c r="F265" s="201">
        <v>2024</v>
      </c>
    </row>
    <row r="266" spans="2:6" s="214" customFormat="1">
      <c r="B266" s="201" t="s">
        <v>415</v>
      </c>
      <c r="C266" s="201">
        <v>226</v>
      </c>
      <c r="D266" s="209"/>
      <c r="E266" s="201" t="s">
        <v>623</v>
      </c>
      <c r="F266" s="201">
        <v>772</v>
      </c>
    </row>
    <row r="267" spans="2:6" s="214" customFormat="1">
      <c r="B267" s="201" t="s">
        <v>416</v>
      </c>
      <c r="C267" s="201">
        <v>227</v>
      </c>
      <c r="D267" s="209"/>
      <c r="E267" s="201" t="s">
        <v>624</v>
      </c>
      <c r="F267" s="201">
        <v>1064</v>
      </c>
    </row>
    <row r="268" spans="2:6" s="214" customFormat="1">
      <c r="B268" s="201" t="s">
        <v>417</v>
      </c>
      <c r="C268" s="201">
        <v>228</v>
      </c>
      <c r="D268" s="209"/>
      <c r="E268" s="201" t="s">
        <v>625</v>
      </c>
      <c r="F268" s="201">
        <v>1108</v>
      </c>
    </row>
    <row r="269" spans="2:6" s="214" customFormat="1">
      <c r="B269" s="201" t="s">
        <v>418</v>
      </c>
      <c r="C269" s="201">
        <v>229</v>
      </c>
      <c r="D269" s="209"/>
      <c r="E269" s="201" t="s">
        <v>626</v>
      </c>
      <c r="F269" s="201">
        <v>1253</v>
      </c>
    </row>
    <row r="270" spans="2:6" s="214" customFormat="1">
      <c r="B270" s="201" t="s">
        <v>419</v>
      </c>
      <c r="C270" s="201">
        <v>230</v>
      </c>
      <c r="D270" s="209"/>
      <c r="E270" s="201" t="s">
        <v>627</v>
      </c>
      <c r="F270" s="201">
        <v>23</v>
      </c>
    </row>
    <row r="271" spans="2:6" s="214" customFormat="1">
      <c r="B271" s="201" t="s">
        <v>420</v>
      </c>
      <c r="C271" s="201">
        <v>231</v>
      </c>
      <c r="D271" s="209"/>
      <c r="E271" s="201" t="s">
        <v>628</v>
      </c>
      <c r="F271" s="201">
        <v>4012</v>
      </c>
    </row>
    <row r="272" spans="2:6" s="214" customFormat="1">
      <c r="B272" s="201" t="s">
        <v>421</v>
      </c>
      <c r="C272" s="201">
        <v>232</v>
      </c>
      <c r="D272" s="209"/>
      <c r="E272" s="201" t="s">
        <v>629</v>
      </c>
      <c r="F272" s="201">
        <v>960</v>
      </c>
    </row>
    <row r="273" spans="2:6" s="214" customFormat="1">
      <c r="B273" s="201" t="s">
        <v>422</v>
      </c>
      <c r="C273" s="201">
        <v>233</v>
      </c>
      <c r="D273" s="209"/>
      <c r="E273" s="201" t="s">
        <v>630</v>
      </c>
      <c r="F273" s="201">
        <v>960</v>
      </c>
    </row>
    <row r="274" spans="2:6" s="214" customFormat="1">
      <c r="B274" s="201" t="s">
        <v>423</v>
      </c>
      <c r="C274" s="201">
        <v>234</v>
      </c>
      <c r="D274" s="209"/>
      <c r="E274" s="201" t="s">
        <v>631</v>
      </c>
      <c r="F274" s="201">
        <v>3754</v>
      </c>
    </row>
    <row r="275" spans="2:6" s="214" customFormat="1">
      <c r="B275" s="201" t="s">
        <v>424</v>
      </c>
      <c r="C275" s="201">
        <v>235</v>
      </c>
      <c r="D275" s="209"/>
      <c r="E275" s="201" t="s">
        <v>632</v>
      </c>
      <c r="F275" s="201">
        <v>9754</v>
      </c>
    </row>
    <row r="276" spans="2:6" s="214" customFormat="1">
      <c r="B276" s="201" t="s">
        <v>425</v>
      </c>
      <c r="C276" s="201">
        <v>236</v>
      </c>
      <c r="D276" s="209"/>
      <c r="E276" s="201" t="s">
        <v>633</v>
      </c>
      <c r="F276" s="201">
        <v>529</v>
      </c>
    </row>
    <row r="277" spans="2:6" s="214" customFormat="1">
      <c r="B277" s="201" t="s">
        <v>426</v>
      </c>
      <c r="C277" s="201">
        <v>237</v>
      </c>
      <c r="D277" s="209"/>
      <c r="E277" s="201" t="s">
        <v>634</v>
      </c>
      <c r="F277" s="201">
        <v>963</v>
      </c>
    </row>
    <row r="278" spans="2:6" s="214" customFormat="1">
      <c r="B278" s="201" t="s">
        <v>427</v>
      </c>
      <c r="C278" s="201">
        <v>238</v>
      </c>
      <c r="D278" s="209"/>
      <c r="E278" s="201" t="s">
        <v>635</v>
      </c>
      <c r="F278" s="201">
        <v>963</v>
      </c>
    </row>
    <row r="279" spans="2:6" s="214" customFormat="1">
      <c r="B279" s="201" t="s">
        <v>428</v>
      </c>
      <c r="C279" s="201">
        <v>239</v>
      </c>
      <c r="D279" s="209"/>
      <c r="E279" s="201" t="s">
        <v>636</v>
      </c>
      <c r="F279" s="201">
        <v>959</v>
      </c>
    </row>
    <row r="280" spans="2:6" s="214" customFormat="1">
      <c r="B280" s="201" t="s">
        <v>429</v>
      </c>
      <c r="C280" s="201">
        <v>240</v>
      </c>
      <c r="D280" s="209"/>
      <c r="E280" s="201" t="s">
        <v>637</v>
      </c>
      <c r="F280" s="201">
        <v>959</v>
      </c>
    </row>
    <row r="281" spans="2:6" s="214" customFormat="1">
      <c r="B281" s="201" t="s">
        <v>430</v>
      </c>
      <c r="C281" s="201">
        <v>241</v>
      </c>
      <c r="D281" s="209"/>
      <c r="E281" s="201" t="s">
        <v>638</v>
      </c>
      <c r="F281" s="201">
        <v>4301</v>
      </c>
    </row>
    <row r="282" spans="2:6" s="214" customFormat="1">
      <c r="B282" s="201" t="s">
        <v>431</v>
      </c>
      <c r="C282" s="201">
        <v>242</v>
      </c>
      <c r="D282" s="209"/>
      <c r="E282" s="201" t="s">
        <v>639</v>
      </c>
      <c r="F282" s="201">
        <v>4301</v>
      </c>
    </row>
    <row r="283" spans="2:6" s="214" customFormat="1">
      <c r="B283" s="201" t="s">
        <v>432</v>
      </c>
      <c r="C283" s="201">
        <v>243</v>
      </c>
      <c r="D283" s="209"/>
      <c r="E283" s="201" t="s">
        <v>640</v>
      </c>
      <c r="F283" s="201">
        <v>176</v>
      </c>
    </row>
    <row r="284" spans="2:6" s="214" customFormat="1">
      <c r="B284" s="201" t="s">
        <v>433</v>
      </c>
      <c r="C284" s="201">
        <v>244</v>
      </c>
      <c r="D284" s="209"/>
      <c r="E284" s="201" t="s">
        <v>641</v>
      </c>
      <c r="F284" s="201">
        <v>313</v>
      </c>
    </row>
    <row r="285" spans="2:6" s="214" customFormat="1">
      <c r="B285" s="201" t="s">
        <v>434</v>
      </c>
      <c r="C285" s="201">
        <v>245</v>
      </c>
      <c r="D285" s="209"/>
      <c r="E285" s="201" t="s">
        <v>642</v>
      </c>
      <c r="F285" s="201">
        <v>3650</v>
      </c>
    </row>
    <row r="286" spans="2:6" s="214" customFormat="1">
      <c r="B286" s="201" t="s">
        <v>435</v>
      </c>
      <c r="C286" s="201">
        <v>246</v>
      </c>
      <c r="D286" s="209"/>
      <c r="E286" s="201" t="s">
        <v>643</v>
      </c>
      <c r="F286" s="201">
        <v>9650</v>
      </c>
    </row>
    <row r="287" spans="2:6" s="214" customFormat="1">
      <c r="B287" s="201" t="s">
        <v>436</v>
      </c>
      <c r="C287" s="201">
        <v>247</v>
      </c>
      <c r="D287" s="209"/>
      <c r="E287" s="201" t="s">
        <v>644</v>
      </c>
      <c r="F287" s="201">
        <v>701</v>
      </c>
    </row>
    <row r="288" spans="2:6" s="214" customFormat="1">
      <c r="B288" s="201" t="s">
        <v>437</v>
      </c>
      <c r="C288" s="201">
        <v>248</v>
      </c>
      <c r="D288" s="209"/>
      <c r="E288" s="201" t="s">
        <v>645</v>
      </c>
      <c r="F288" s="201">
        <v>3598</v>
      </c>
    </row>
    <row r="289" spans="2:6" s="214" customFormat="1">
      <c r="B289" s="201" t="s">
        <v>438</v>
      </c>
      <c r="C289" s="201">
        <v>249</v>
      </c>
      <c r="D289" s="209"/>
      <c r="E289" s="201" t="s">
        <v>646</v>
      </c>
      <c r="F289" s="201">
        <v>714</v>
      </c>
    </row>
    <row r="290" spans="2:6" s="214" customFormat="1">
      <c r="B290" s="201" t="s">
        <v>439</v>
      </c>
      <c r="C290" s="201">
        <v>250</v>
      </c>
      <c r="D290" s="209"/>
      <c r="E290" s="201" t="s">
        <v>647</v>
      </c>
      <c r="F290" s="201">
        <v>1981</v>
      </c>
    </row>
    <row r="291" spans="2:6" s="214" customFormat="1">
      <c r="B291" s="201" t="s">
        <v>440</v>
      </c>
      <c r="C291" s="201">
        <v>251</v>
      </c>
      <c r="D291" s="209"/>
      <c r="E291" s="201" t="s">
        <v>648</v>
      </c>
      <c r="F291" s="201">
        <v>714</v>
      </c>
    </row>
    <row r="292" spans="2:6" s="214" customFormat="1">
      <c r="B292" s="201" t="s">
        <v>441</v>
      </c>
      <c r="C292" s="201">
        <v>252</v>
      </c>
      <c r="D292" s="209"/>
      <c r="E292" s="201" t="s">
        <v>649</v>
      </c>
      <c r="F292" s="201">
        <v>3570</v>
      </c>
    </row>
    <row r="293" spans="2:6" s="214" customFormat="1">
      <c r="B293" s="201" t="s">
        <v>442</v>
      </c>
      <c r="C293" s="201">
        <v>253</v>
      </c>
      <c r="D293" s="209"/>
      <c r="E293" s="201" t="s">
        <v>650</v>
      </c>
      <c r="F293" s="201">
        <v>882</v>
      </c>
    </row>
    <row r="294" spans="2:6" s="214" customFormat="1">
      <c r="B294" s="201" t="s">
        <v>443</v>
      </c>
      <c r="C294" s="201">
        <v>254</v>
      </c>
      <c r="D294" s="209"/>
      <c r="E294" s="201" t="s">
        <v>651</v>
      </c>
      <c r="F294" s="201">
        <v>71</v>
      </c>
    </row>
    <row r="295" spans="2:6" s="214" customFormat="1">
      <c r="B295" s="201" t="s">
        <v>444</v>
      </c>
      <c r="C295" s="201">
        <v>255</v>
      </c>
      <c r="D295" s="209"/>
      <c r="E295" s="201" t="s">
        <v>652</v>
      </c>
      <c r="F295" s="201">
        <v>1276</v>
      </c>
    </row>
    <row r="296" spans="2:6" s="214" customFormat="1">
      <c r="B296" s="201" t="s">
        <v>445</v>
      </c>
      <c r="C296" s="201">
        <v>256</v>
      </c>
      <c r="D296" s="209"/>
      <c r="E296" s="201" t="s">
        <v>653</v>
      </c>
      <c r="F296" s="201">
        <v>70</v>
      </c>
    </row>
    <row r="297" spans="2:6" s="214" customFormat="1">
      <c r="B297" s="201" t="s">
        <v>446</v>
      </c>
      <c r="C297" s="201">
        <v>257</v>
      </c>
      <c r="D297" s="209"/>
      <c r="E297" s="201" t="s">
        <v>654</v>
      </c>
      <c r="F297" s="201">
        <v>199</v>
      </c>
    </row>
    <row r="298" spans="2:6" s="214" customFormat="1">
      <c r="B298" s="201" t="s">
        <v>447</v>
      </c>
      <c r="C298" s="201">
        <v>258</v>
      </c>
      <c r="D298" s="209"/>
      <c r="E298" s="201" t="s">
        <v>655</v>
      </c>
      <c r="F298" s="201">
        <v>188</v>
      </c>
    </row>
    <row r="299" spans="2:6" s="214" customFormat="1">
      <c r="B299" s="201" t="s">
        <v>448</v>
      </c>
      <c r="C299" s="201">
        <v>259</v>
      </c>
      <c r="D299" s="209"/>
      <c r="E299" s="201" t="s">
        <v>656</v>
      </c>
      <c r="F299" s="201">
        <v>199</v>
      </c>
    </row>
    <row r="300" spans="2:6" s="214" customFormat="1">
      <c r="B300" s="201" t="s">
        <v>449</v>
      </c>
      <c r="C300" s="201">
        <v>260</v>
      </c>
      <c r="D300" s="209"/>
      <c r="E300" s="201" t="s">
        <v>657</v>
      </c>
      <c r="F300" s="201">
        <v>188</v>
      </c>
    </row>
    <row r="301" spans="2:6" s="214" customFormat="1">
      <c r="B301" s="201" t="s">
        <v>450</v>
      </c>
      <c r="C301" s="201">
        <v>261</v>
      </c>
      <c r="D301" s="209"/>
      <c r="E301" s="201" t="s">
        <v>658</v>
      </c>
      <c r="F301" s="201">
        <v>1188</v>
      </c>
    </row>
    <row r="302" spans="2:6" s="214" customFormat="1">
      <c r="B302" s="201" t="s">
        <v>451</v>
      </c>
      <c r="C302" s="201">
        <v>262</v>
      </c>
      <c r="D302" s="209"/>
      <c r="E302" s="201" t="s">
        <v>659</v>
      </c>
      <c r="F302" s="201">
        <v>2021</v>
      </c>
    </row>
    <row r="303" spans="2:6" s="214" customFormat="1">
      <c r="B303" s="201" t="s">
        <v>452</v>
      </c>
      <c r="C303" s="201">
        <v>263</v>
      </c>
      <c r="D303" s="209"/>
      <c r="E303" s="201" t="s">
        <v>660</v>
      </c>
      <c r="F303" s="201">
        <v>1152</v>
      </c>
    </row>
    <row r="304" spans="2:6" s="214" customFormat="1">
      <c r="B304" s="201" t="s">
        <v>453</v>
      </c>
      <c r="C304" s="201">
        <v>264</v>
      </c>
      <c r="D304" s="209"/>
      <c r="E304" s="201" t="s">
        <v>661</v>
      </c>
      <c r="F304" s="201">
        <v>7100</v>
      </c>
    </row>
    <row r="305" spans="2:6" s="214" customFormat="1">
      <c r="B305" s="201" t="s">
        <v>454</v>
      </c>
      <c r="C305" s="201">
        <v>265</v>
      </c>
      <c r="D305" s="209"/>
      <c r="E305" s="201" t="s">
        <v>662</v>
      </c>
      <c r="F305" s="201">
        <v>7132</v>
      </c>
    </row>
    <row r="306" spans="2:6" s="214" customFormat="1">
      <c r="B306" s="201" t="s">
        <v>455</v>
      </c>
      <c r="C306" s="201">
        <v>266</v>
      </c>
      <c r="D306" s="209"/>
      <c r="E306" s="201" t="s">
        <v>663</v>
      </c>
      <c r="F306" s="201">
        <v>7121</v>
      </c>
    </row>
    <row r="307" spans="2:6" s="214" customFormat="1">
      <c r="B307" s="201" t="s">
        <v>456</v>
      </c>
      <c r="C307" s="201">
        <v>267</v>
      </c>
      <c r="D307" s="209"/>
      <c r="E307" s="201" t="s">
        <v>663</v>
      </c>
      <c r="F307" s="201">
        <v>7131</v>
      </c>
    </row>
    <row r="308" spans="2:6" s="214" customFormat="1">
      <c r="B308" s="201" t="s">
        <v>457</v>
      </c>
      <c r="C308" s="201">
        <v>268</v>
      </c>
      <c r="D308" s="209"/>
      <c r="E308" s="201" t="s">
        <v>664</v>
      </c>
      <c r="F308" s="201">
        <v>7502</v>
      </c>
    </row>
    <row r="309" spans="2:6" s="214" customFormat="1">
      <c r="B309" s="201" t="s">
        <v>458</v>
      </c>
      <c r="C309" s="201">
        <v>269</v>
      </c>
      <c r="D309" s="209"/>
      <c r="E309" s="201" t="s">
        <v>665</v>
      </c>
      <c r="F309" s="201">
        <v>1256</v>
      </c>
    </row>
    <row r="310" spans="2:6" s="214" customFormat="1">
      <c r="B310" s="201" t="s">
        <v>459</v>
      </c>
      <c r="C310" s="201">
        <v>270</v>
      </c>
      <c r="D310" s="209"/>
      <c r="E310" s="201" t="s">
        <v>666</v>
      </c>
      <c r="F310" s="201">
        <v>740</v>
      </c>
    </row>
    <row r="311" spans="2:6" s="214" customFormat="1">
      <c r="B311" s="201" t="s">
        <v>460</v>
      </c>
      <c r="C311" s="201">
        <v>271</v>
      </c>
      <c r="D311" s="209"/>
      <c r="E311" s="201" t="s">
        <v>667</v>
      </c>
      <c r="F311" s="201">
        <v>1298</v>
      </c>
    </row>
    <row r="312" spans="2:6" s="214" customFormat="1">
      <c r="B312" s="201" t="s">
        <v>461</v>
      </c>
      <c r="C312" s="201">
        <v>272</v>
      </c>
      <c r="D312" s="209"/>
      <c r="E312" s="201" t="s">
        <v>668</v>
      </c>
      <c r="F312" s="201">
        <v>21</v>
      </c>
    </row>
    <row r="313" spans="2:6" s="214" customFormat="1">
      <c r="B313" s="201" t="s">
        <v>462</v>
      </c>
      <c r="C313" s="201">
        <v>273</v>
      </c>
      <c r="D313" s="209"/>
      <c r="E313" s="201" t="s">
        <v>669</v>
      </c>
      <c r="F313" s="201">
        <v>155</v>
      </c>
    </row>
    <row r="314" spans="2:6" s="214" customFormat="1">
      <c r="B314" s="201" t="s">
        <v>463</v>
      </c>
      <c r="C314" s="201">
        <v>274</v>
      </c>
      <c r="D314" s="209"/>
      <c r="E314" s="201" t="s">
        <v>670</v>
      </c>
      <c r="F314" s="201">
        <v>1974</v>
      </c>
    </row>
    <row r="315" spans="2:6" s="214" customFormat="1">
      <c r="B315" s="201" t="s">
        <v>464</v>
      </c>
      <c r="C315" s="201">
        <v>275</v>
      </c>
      <c r="D315" s="209"/>
      <c r="E315" s="201" t="s">
        <v>671</v>
      </c>
      <c r="F315" s="201">
        <v>2530</v>
      </c>
    </row>
    <row r="316" spans="2:6" s="214" customFormat="1">
      <c r="B316" s="201" t="s">
        <v>465</v>
      </c>
      <c r="C316" s="201">
        <v>276</v>
      </c>
      <c r="D316" s="209"/>
      <c r="E316" s="201" t="s">
        <v>672</v>
      </c>
      <c r="F316" s="201">
        <v>1278</v>
      </c>
    </row>
    <row r="317" spans="2:6" s="214" customFormat="1">
      <c r="B317" s="201" t="s">
        <v>466</v>
      </c>
      <c r="C317" s="201">
        <v>277</v>
      </c>
      <c r="D317" s="209"/>
      <c r="E317" s="201" t="s">
        <v>673</v>
      </c>
      <c r="F317" s="201">
        <v>9000</v>
      </c>
    </row>
    <row r="318" spans="2:6" s="214" customFormat="1">
      <c r="B318" s="201" t="s">
        <v>467</v>
      </c>
      <c r="C318" s="201">
        <v>278</v>
      </c>
      <c r="D318" s="209"/>
      <c r="E318" s="201" t="s">
        <v>674</v>
      </c>
      <c r="F318" s="201">
        <v>9002</v>
      </c>
    </row>
    <row r="319" spans="2:6" s="214" customFormat="1">
      <c r="B319" s="201" t="s">
        <v>468</v>
      </c>
      <c r="C319" s="201">
        <v>279</v>
      </c>
      <c r="D319" s="209"/>
      <c r="E319" s="201" t="s">
        <v>675</v>
      </c>
      <c r="F319" s="201">
        <v>450</v>
      </c>
    </row>
    <row r="320" spans="2:6" s="214" customFormat="1">
      <c r="B320" s="201" t="s">
        <v>469</v>
      </c>
      <c r="C320" s="201">
        <v>280</v>
      </c>
      <c r="D320" s="209"/>
      <c r="E320" s="201" t="s">
        <v>676</v>
      </c>
      <c r="F320" s="201">
        <v>697</v>
      </c>
    </row>
    <row r="321" spans="2:6" s="214" customFormat="1">
      <c r="B321" s="201" t="s">
        <v>470</v>
      </c>
      <c r="C321" s="201">
        <v>281</v>
      </c>
      <c r="D321" s="209"/>
      <c r="E321" s="201" t="s">
        <v>677</v>
      </c>
      <c r="F321" s="201">
        <v>399</v>
      </c>
    </row>
    <row r="322" spans="2:6" s="214" customFormat="1">
      <c r="B322" s="201" t="s">
        <v>471</v>
      </c>
      <c r="C322" s="201">
        <v>282</v>
      </c>
      <c r="D322" s="209"/>
      <c r="E322" s="201" t="s">
        <v>678</v>
      </c>
      <c r="F322" s="201">
        <v>559</v>
      </c>
    </row>
    <row r="323" spans="2:6" s="214" customFormat="1">
      <c r="B323" s="201" t="s">
        <v>472</v>
      </c>
      <c r="C323" s="201">
        <v>283</v>
      </c>
      <c r="D323" s="209"/>
      <c r="E323" s="201" t="s">
        <v>679</v>
      </c>
      <c r="F323" s="201">
        <v>482</v>
      </c>
    </row>
    <row r="324" spans="2:6" s="214" customFormat="1">
      <c r="B324" s="201" t="s">
        <v>473</v>
      </c>
      <c r="C324" s="201">
        <v>284</v>
      </c>
      <c r="D324" s="209"/>
      <c r="E324" s="201" t="s">
        <v>680</v>
      </c>
      <c r="F324" s="201">
        <v>9483</v>
      </c>
    </row>
    <row r="325" spans="2:6" s="214" customFormat="1">
      <c r="B325" s="201" t="s">
        <v>474</v>
      </c>
      <c r="C325" s="201">
        <v>285</v>
      </c>
      <c r="D325" s="209"/>
      <c r="E325" s="201" t="s">
        <v>681</v>
      </c>
      <c r="F325" s="201">
        <v>482</v>
      </c>
    </row>
    <row r="326" spans="2:6" s="214" customFormat="1">
      <c r="B326" s="201" t="s">
        <v>475</v>
      </c>
      <c r="C326" s="201">
        <v>286</v>
      </c>
      <c r="D326" s="209"/>
      <c r="E326" s="201" t="s">
        <v>682</v>
      </c>
      <c r="F326" s="201">
        <v>4001</v>
      </c>
    </row>
    <row r="327" spans="2:6" s="214" customFormat="1">
      <c r="B327" s="201" t="s">
        <v>476</v>
      </c>
      <c r="C327" s="201">
        <v>287</v>
      </c>
      <c r="D327" s="209"/>
      <c r="E327" s="201" t="s">
        <v>683</v>
      </c>
      <c r="F327" s="201">
        <v>698</v>
      </c>
    </row>
    <row r="328" spans="2:6" s="214" customFormat="1">
      <c r="B328" s="201" t="s">
        <v>477</v>
      </c>
      <c r="C328" s="201">
        <v>288</v>
      </c>
      <c r="D328" s="209"/>
      <c r="E328" s="201" t="s">
        <v>684</v>
      </c>
      <c r="F328" s="201">
        <v>2043</v>
      </c>
    </row>
    <row r="329" spans="2:6" s="214" customFormat="1">
      <c r="B329" s="201" t="s">
        <v>478</v>
      </c>
      <c r="C329" s="201">
        <v>289</v>
      </c>
      <c r="D329" s="209"/>
      <c r="E329" s="201" t="s">
        <v>685</v>
      </c>
      <c r="F329" s="201">
        <v>762</v>
      </c>
    </row>
    <row r="330" spans="2:6" s="214" customFormat="1">
      <c r="B330" s="201" t="s">
        <v>479</v>
      </c>
      <c r="C330" s="201">
        <v>290</v>
      </c>
      <c r="D330" s="209"/>
      <c r="E330" s="201" t="s">
        <v>686</v>
      </c>
      <c r="F330" s="201">
        <v>998</v>
      </c>
    </row>
    <row r="331" spans="2:6" s="214" customFormat="1">
      <c r="B331" s="201" t="s">
        <v>480</v>
      </c>
      <c r="C331" s="201">
        <v>291</v>
      </c>
      <c r="D331" s="209"/>
      <c r="E331" s="201" t="s">
        <v>687</v>
      </c>
      <c r="F331" s="201">
        <v>998</v>
      </c>
    </row>
    <row r="332" spans="2:6" s="214" customFormat="1">
      <c r="B332" s="201" t="s">
        <v>481</v>
      </c>
      <c r="C332" s="201">
        <v>292</v>
      </c>
      <c r="D332" s="209"/>
      <c r="E332" s="201" t="s">
        <v>688</v>
      </c>
      <c r="F332" s="201">
        <v>1348</v>
      </c>
    </row>
    <row r="333" spans="2:6" s="214" customFormat="1">
      <c r="B333" s="201" t="s">
        <v>482</v>
      </c>
      <c r="C333" s="201">
        <v>293</v>
      </c>
      <c r="D333" s="209"/>
      <c r="E333" s="201" t="s">
        <v>689</v>
      </c>
      <c r="F333" s="201">
        <v>9348</v>
      </c>
    </row>
    <row r="334" spans="2:6" s="214" customFormat="1">
      <c r="B334" s="201" t="s">
        <v>483</v>
      </c>
      <c r="C334" s="201">
        <v>294</v>
      </c>
      <c r="D334" s="209"/>
      <c r="E334" s="201" t="s">
        <v>690</v>
      </c>
      <c r="F334" s="201">
        <v>368</v>
      </c>
    </row>
    <row r="335" spans="2:6" s="214" customFormat="1">
      <c r="B335" s="201" t="s">
        <v>484</v>
      </c>
      <c r="C335" s="201">
        <v>295</v>
      </c>
      <c r="D335" s="209"/>
      <c r="E335" s="201" t="s">
        <v>691</v>
      </c>
      <c r="F335" s="201">
        <v>368</v>
      </c>
    </row>
    <row r="336" spans="2:6" s="214" customFormat="1">
      <c r="B336" s="201" t="s">
        <v>485</v>
      </c>
      <c r="C336" s="201">
        <v>296</v>
      </c>
      <c r="D336" s="209"/>
      <c r="E336" s="201" t="s">
        <v>692</v>
      </c>
      <c r="F336" s="201">
        <v>317</v>
      </c>
    </row>
    <row r="337" spans="1:13">
      <c r="B337" s="201" t="s">
        <v>486</v>
      </c>
      <c r="C337" s="201">
        <v>297</v>
      </c>
      <c r="E337" s="201" t="s">
        <v>693</v>
      </c>
      <c r="F337" s="201">
        <v>3574</v>
      </c>
      <c r="I337" s="214"/>
      <c r="K337" s="214"/>
      <c r="M337" s="214"/>
    </row>
    <row r="338" spans="1:13">
      <c r="B338" s="201" t="s">
        <v>487</v>
      </c>
      <c r="C338" s="201">
        <v>298</v>
      </c>
      <c r="E338" s="201" t="s">
        <v>694</v>
      </c>
      <c r="F338" s="201">
        <v>562</v>
      </c>
      <c r="I338" s="214"/>
      <c r="K338" s="214"/>
      <c r="M338" s="214"/>
    </row>
    <row r="339" spans="1:13">
      <c r="B339" s="201" t="s">
        <v>488</v>
      </c>
      <c r="C339" s="201">
        <v>299</v>
      </c>
      <c r="E339" s="201" t="s">
        <v>695</v>
      </c>
      <c r="F339" s="201">
        <v>95</v>
      </c>
      <c r="I339" s="214"/>
      <c r="K339" s="214"/>
      <c r="M339" s="214"/>
    </row>
    <row r="340" spans="1:13">
      <c r="B340" s="201" t="s">
        <v>489</v>
      </c>
      <c r="C340" s="201">
        <v>300</v>
      </c>
      <c r="E340" s="201" t="s">
        <v>696</v>
      </c>
      <c r="F340" s="201">
        <v>3652</v>
      </c>
      <c r="I340" s="214"/>
      <c r="K340" s="214"/>
      <c r="M340" s="214"/>
    </row>
    <row r="341" spans="1:13">
      <c r="B341" s="201" t="s">
        <v>490</v>
      </c>
      <c r="C341" s="201">
        <v>301</v>
      </c>
      <c r="E341" s="201" t="s">
        <v>697</v>
      </c>
      <c r="F341" s="201">
        <v>1076</v>
      </c>
      <c r="I341" s="214"/>
      <c r="K341" s="214"/>
      <c r="M341" s="214"/>
    </row>
    <row r="342" spans="1:13">
      <c r="B342" s="201" t="s">
        <v>491</v>
      </c>
      <c r="C342" s="201">
        <v>302</v>
      </c>
      <c r="E342" s="201" t="s">
        <v>698</v>
      </c>
      <c r="F342" s="201">
        <v>619</v>
      </c>
      <c r="I342" s="214"/>
      <c r="K342" s="214"/>
      <c r="M342" s="214"/>
    </row>
    <row r="343" spans="1:13">
      <c r="B343" s="201" t="s">
        <v>492</v>
      </c>
      <c r="C343" s="201">
        <v>303</v>
      </c>
      <c r="E343" s="201" t="s">
        <v>699</v>
      </c>
      <c r="F343" s="201">
        <v>571</v>
      </c>
      <c r="I343" s="214"/>
      <c r="K343" s="214"/>
      <c r="M343" s="214"/>
    </row>
    <row r="344" spans="1:13">
      <c r="B344" s="201" t="s">
        <v>493</v>
      </c>
      <c r="C344" s="201">
        <v>999</v>
      </c>
      <c r="E344" s="201" t="s">
        <v>700</v>
      </c>
      <c r="F344" s="201">
        <v>480</v>
      </c>
      <c r="I344" s="214"/>
      <c r="K344" s="214"/>
      <c r="M344" s="214"/>
    </row>
    <row r="345" spans="1:13">
      <c r="A345" s="202"/>
      <c r="B345" s="214">
        <v>0</v>
      </c>
      <c r="C345" s="214" t="s">
        <v>2085</v>
      </c>
      <c r="E345" s="201" t="s">
        <v>701</v>
      </c>
      <c r="F345" s="201">
        <v>466</v>
      </c>
      <c r="I345" s="214"/>
      <c r="K345" s="214"/>
      <c r="M345" s="214"/>
    </row>
    <row r="346" spans="1:13">
      <c r="E346" s="201" t="s">
        <v>702</v>
      </c>
      <c r="F346" s="201">
        <v>723</v>
      </c>
      <c r="I346" s="214"/>
      <c r="K346" s="214"/>
      <c r="M346" s="214"/>
    </row>
    <row r="347" spans="1:13">
      <c r="E347" s="201" t="s">
        <v>703</v>
      </c>
      <c r="F347" s="201">
        <v>373</v>
      </c>
      <c r="I347" s="214"/>
      <c r="K347" s="214"/>
      <c r="M347" s="214"/>
    </row>
    <row r="348" spans="1:13">
      <c r="E348" s="201" t="s">
        <v>704</v>
      </c>
      <c r="F348" s="201">
        <v>322</v>
      </c>
      <c r="I348" s="214"/>
      <c r="K348" s="214"/>
      <c r="M348" s="214"/>
    </row>
    <row r="349" spans="1:13" ht="14.25">
      <c r="A349" s="214"/>
      <c r="D349" s="214"/>
      <c r="E349" s="201" t="s">
        <v>705</v>
      </c>
      <c r="F349" s="201">
        <v>572</v>
      </c>
      <c r="I349" s="214"/>
      <c r="K349" s="214"/>
      <c r="M349" s="214"/>
    </row>
    <row r="350" spans="1:13" ht="14.25">
      <c r="A350" s="214"/>
      <c r="D350" s="214"/>
      <c r="E350" s="201" t="s">
        <v>706</v>
      </c>
      <c r="F350" s="201">
        <v>3645</v>
      </c>
      <c r="I350" s="214"/>
      <c r="K350" s="214"/>
      <c r="M350" s="214"/>
    </row>
    <row r="351" spans="1:13" ht="14.25">
      <c r="A351" s="214"/>
      <c r="D351" s="214"/>
      <c r="E351" s="201" t="s">
        <v>707</v>
      </c>
      <c r="F351" s="201">
        <v>242</v>
      </c>
      <c r="I351" s="214"/>
      <c r="K351" s="214"/>
      <c r="M351" s="214"/>
    </row>
    <row r="352" spans="1:13" ht="14.25">
      <c r="A352" s="214"/>
      <c r="D352" s="214"/>
      <c r="E352" s="201" t="s">
        <v>708</v>
      </c>
      <c r="F352" s="201">
        <v>353</v>
      </c>
      <c r="I352" s="214"/>
      <c r="K352" s="214"/>
      <c r="M352" s="214"/>
    </row>
    <row r="353" spans="5:6" s="214" customFormat="1" ht="14.25">
      <c r="E353" s="201" t="s">
        <v>709</v>
      </c>
      <c r="F353" s="201">
        <v>710</v>
      </c>
    </row>
    <row r="354" spans="5:6" s="214" customFormat="1" ht="14.25">
      <c r="E354" s="201" t="s">
        <v>710</v>
      </c>
      <c r="F354" s="201">
        <v>143</v>
      </c>
    </row>
    <row r="355" spans="5:6" s="214" customFormat="1" ht="14.25">
      <c r="E355" s="201" t="s">
        <v>711</v>
      </c>
      <c r="F355" s="201">
        <v>3575</v>
      </c>
    </row>
    <row r="356" spans="5:6" s="214" customFormat="1" ht="14.25">
      <c r="E356" s="201" t="s">
        <v>712</v>
      </c>
      <c r="F356" s="201">
        <v>2033</v>
      </c>
    </row>
    <row r="357" spans="5:6" s="214" customFormat="1" ht="14.25">
      <c r="E357" s="201" t="s">
        <v>713</v>
      </c>
      <c r="F357" s="201">
        <v>159</v>
      </c>
    </row>
    <row r="358" spans="5:6" s="214" customFormat="1" ht="14.25">
      <c r="E358" s="201" t="s">
        <v>714</v>
      </c>
      <c r="F358" s="201">
        <v>800</v>
      </c>
    </row>
    <row r="359" spans="5:6" s="214" customFormat="1" ht="14.25">
      <c r="E359" s="201" t="s">
        <v>715</v>
      </c>
      <c r="F359" s="201">
        <v>877</v>
      </c>
    </row>
    <row r="360" spans="5:6" s="214" customFormat="1" ht="14.25">
      <c r="E360" s="201" t="s">
        <v>716</v>
      </c>
      <c r="F360" s="201">
        <v>1050</v>
      </c>
    </row>
    <row r="361" spans="5:6" s="214" customFormat="1" ht="14.25">
      <c r="E361" s="201" t="s">
        <v>717</v>
      </c>
      <c r="F361" s="201">
        <v>288</v>
      </c>
    </row>
    <row r="362" spans="5:6" s="214" customFormat="1" ht="14.25">
      <c r="E362" s="201" t="s">
        <v>718</v>
      </c>
      <c r="F362" s="201">
        <v>265</v>
      </c>
    </row>
    <row r="363" spans="5:6" s="214" customFormat="1" ht="14.25">
      <c r="E363" s="201" t="s">
        <v>719</v>
      </c>
      <c r="F363" s="201">
        <v>200</v>
      </c>
    </row>
    <row r="364" spans="5:6" s="214" customFormat="1" ht="14.25">
      <c r="E364" s="201" t="s">
        <v>720</v>
      </c>
      <c r="F364" s="201">
        <v>326</v>
      </c>
    </row>
    <row r="365" spans="5:6" s="214" customFormat="1" ht="14.25">
      <c r="E365" s="201" t="s">
        <v>721</v>
      </c>
      <c r="F365" s="201">
        <v>430</v>
      </c>
    </row>
    <row r="366" spans="5:6" s="214" customFormat="1" ht="14.25">
      <c r="E366" s="201" t="s">
        <v>722</v>
      </c>
      <c r="F366" s="201">
        <v>751</v>
      </c>
    </row>
    <row r="367" spans="5:6" s="214" customFormat="1" ht="14.25">
      <c r="E367" s="201" t="s">
        <v>723</v>
      </c>
      <c r="F367" s="201">
        <v>784</v>
      </c>
    </row>
    <row r="368" spans="5:6" s="214" customFormat="1" ht="14.25">
      <c r="E368" s="201" t="s">
        <v>724</v>
      </c>
      <c r="F368" s="201">
        <v>16</v>
      </c>
    </row>
    <row r="369" spans="5:6" s="214" customFormat="1" ht="14.25">
      <c r="E369" s="201" t="s">
        <v>725</v>
      </c>
      <c r="F369" s="201">
        <v>672</v>
      </c>
    </row>
    <row r="370" spans="5:6" s="214" customFormat="1" ht="14.25">
      <c r="E370" s="201" t="s">
        <v>726</v>
      </c>
      <c r="F370" s="201">
        <v>202</v>
      </c>
    </row>
    <row r="371" spans="5:6" s="214" customFormat="1" ht="14.25">
      <c r="E371" s="201" t="s">
        <v>727</v>
      </c>
      <c r="F371" s="201">
        <v>301</v>
      </c>
    </row>
    <row r="372" spans="5:6" s="214" customFormat="1" ht="14.25">
      <c r="E372" s="201" t="s">
        <v>728</v>
      </c>
      <c r="F372" s="201">
        <v>756</v>
      </c>
    </row>
    <row r="373" spans="5:6" s="214" customFormat="1" ht="14.25">
      <c r="E373" s="201" t="s">
        <v>729</v>
      </c>
      <c r="F373" s="201">
        <v>604</v>
      </c>
    </row>
    <row r="374" spans="5:6" s="214" customFormat="1" ht="14.25">
      <c r="E374" s="201" t="s">
        <v>730</v>
      </c>
      <c r="F374" s="201">
        <v>212</v>
      </c>
    </row>
    <row r="375" spans="5:6" s="214" customFormat="1" ht="14.25">
      <c r="E375" s="201" t="s">
        <v>731</v>
      </c>
      <c r="F375" s="201">
        <v>598</v>
      </c>
    </row>
    <row r="376" spans="5:6" s="214" customFormat="1" ht="14.25">
      <c r="E376" s="201" t="s">
        <v>732</v>
      </c>
      <c r="F376" s="201">
        <v>365</v>
      </c>
    </row>
    <row r="377" spans="5:6" s="214" customFormat="1" ht="14.25">
      <c r="E377" s="201" t="s">
        <v>733</v>
      </c>
      <c r="F377" s="201">
        <v>848</v>
      </c>
    </row>
    <row r="378" spans="5:6" s="214" customFormat="1" ht="14.25">
      <c r="E378" s="201" t="s">
        <v>734</v>
      </c>
      <c r="F378" s="201">
        <v>1162</v>
      </c>
    </row>
    <row r="379" spans="5:6" s="214" customFormat="1" ht="14.25">
      <c r="E379" s="201" t="s">
        <v>735</v>
      </c>
      <c r="F379" s="201">
        <v>9200</v>
      </c>
    </row>
    <row r="380" spans="5:6" s="214" customFormat="1" ht="14.25">
      <c r="E380" s="201" t="s">
        <v>736</v>
      </c>
      <c r="F380" s="201">
        <v>9201</v>
      </c>
    </row>
    <row r="381" spans="5:6" s="214" customFormat="1" ht="14.25">
      <c r="E381" s="201" t="s">
        <v>737</v>
      </c>
      <c r="F381" s="201">
        <v>9200</v>
      </c>
    </row>
    <row r="382" spans="5:6" s="214" customFormat="1" ht="14.25">
      <c r="E382" s="201" t="s">
        <v>738</v>
      </c>
      <c r="F382" s="201">
        <v>1824</v>
      </c>
    </row>
    <row r="383" spans="5:6" s="214" customFormat="1" ht="14.25">
      <c r="E383" s="201" t="s">
        <v>739</v>
      </c>
      <c r="F383" s="201">
        <v>2610</v>
      </c>
    </row>
    <row r="384" spans="5:6" s="214" customFormat="1" ht="14.25">
      <c r="E384" s="201" t="s">
        <v>740</v>
      </c>
      <c r="F384" s="201">
        <v>248</v>
      </c>
    </row>
    <row r="385" spans="5:6" s="214" customFormat="1" ht="14.25">
      <c r="E385" s="201" t="s">
        <v>741</v>
      </c>
      <c r="F385" s="201">
        <v>747</v>
      </c>
    </row>
    <row r="386" spans="5:6" s="214" customFormat="1" ht="14.25">
      <c r="E386" s="201" t="s">
        <v>742</v>
      </c>
      <c r="F386" s="201">
        <v>252</v>
      </c>
    </row>
    <row r="387" spans="5:6" s="214" customFormat="1" ht="14.25">
      <c r="E387" s="201" t="s">
        <v>743</v>
      </c>
      <c r="F387" s="201">
        <v>3780</v>
      </c>
    </row>
    <row r="388" spans="5:6" s="214" customFormat="1" ht="14.25">
      <c r="E388" s="201" t="s">
        <v>744</v>
      </c>
      <c r="F388" s="201">
        <v>9780</v>
      </c>
    </row>
    <row r="389" spans="5:6" s="214" customFormat="1" ht="14.25">
      <c r="E389" s="201" t="s">
        <v>745</v>
      </c>
      <c r="F389" s="201">
        <v>3780</v>
      </c>
    </row>
    <row r="390" spans="5:6" s="214" customFormat="1" ht="14.25">
      <c r="E390" s="201" t="s">
        <v>746</v>
      </c>
      <c r="F390" s="201">
        <v>94</v>
      </c>
    </row>
    <row r="391" spans="5:6" s="214" customFormat="1" ht="14.25">
      <c r="E391" s="201" t="s">
        <v>747</v>
      </c>
      <c r="F391" s="201">
        <v>760</v>
      </c>
    </row>
    <row r="392" spans="5:6" s="214" customFormat="1" ht="14.25">
      <c r="E392" s="201" t="s">
        <v>748</v>
      </c>
      <c r="F392" s="201">
        <v>712</v>
      </c>
    </row>
    <row r="393" spans="5:6" s="214" customFormat="1" ht="14.25">
      <c r="E393" s="201" t="s">
        <v>749</v>
      </c>
      <c r="F393" s="201">
        <v>1084</v>
      </c>
    </row>
    <row r="394" spans="5:6" s="214" customFormat="1" ht="14.25">
      <c r="E394" s="201" t="s">
        <v>750</v>
      </c>
      <c r="F394" s="201">
        <v>2013</v>
      </c>
    </row>
    <row r="395" spans="5:6" s="214" customFormat="1" ht="14.25">
      <c r="E395" s="201" t="s">
        <v>751</v>
      </c>
      <c r="F395" s="201">
        <v>88</v>
      </c>
    </row>
    <row r="396" spans="5:6" s="214" customFormat="1" ht="14.25">
      <c r="E396" s="201" t="s">
        <v>752</v>
      </c>
      <c r="F396" s="201">
        <v>6100</v>
      </c>
    </row>
    <row r="397" spans="5:6" s="214" customFormat="1" ht="14.25">
      <c r="E397" s="201" t="s">
        <v>753</v>
      </c>
      <c r="F397" s="201">
        <v>592</v>
      </c>
    </row>
    <row r="398" spans="5:6" s="214" customFormat="1" ht="14.25">
      <c r="E398" s="201" t="s">
        <v>754</v>
      </c>
      <c r="F398" s="201">
        <v>386</v>
      </c>
    </row>
    <row r="399" spans="5:6" s="214" customFormat="1" ht="14.25">
      <c r="E399" s="201" t="s">
        <v>755</v>
      </c>
      <c r="F399" s="201">
        <v>4015</v>
      </c>
    </row>
    <row r="400" spans="5:6" s="214" customFormat="1" ht="14.25">
      <c r="E400" s="201" t="s">
        <v>756</v>
      </c>
      <c r="F400" s="201">
        <v>4016</v>
      </c>
    </row>
    <row r="401" spans="5:6" s="214" customFormat="1" ht="14.25">
      <c r="E401" s="201" t="s">
        <v>757</v>
      </c>
      <c r="F401" s="201">
        <v>448</v>
      </c>
    </row>
    <row r="402" spans="5:6" s="214" customFormat="1" ht="14.25">
      <c r="E402" s="201" t="s">
        <v>758</v>
      </c>
      <c r="F402" s="201">
        <v>1066</v>
      </c>
    </row>
    <row r="403" spans="5:6" s="214" customFormat="1" ht="14.25">
      <c r="E403" s="201" t="s">
        <v>759</v>
      </c>
      <c r="F403" s="201">
        <v>418</v>
      </c>
    </row>
    <row r="404" spans="5:6" s="214" customFormat="1" ht="14.25">
      <c r="E404" s="201" t="s">
        <v>760</v>
      </c>
      <c r="F404" s="201">
        <v>588</v>
      </c>
    </row>
    <row r="405" spans="5:6" s="214" customFormat="1" ht="14.25">
      <c r="E405" s="201" t="s">
        <v>761</v>
      </c>
      <c r="F405" s="201">
        <v>685</v>
      </c>
    </row>
    <row r="406" spans="5:6" s="214" customFormat="1" ht="14.25">
      <c r="E406" s="201" t="s">
        <v>762</v>
      </c>
      <c r="F406" s="201">
        <v>9800</v>
      </c>
    </row>
    <row r="407" spans="5:6" s="214" customFormat="1" ht="14.25">
      <c r="E407" s="201" t="s">
        <v>763</v>
      </c>
      <c r="F407" s="201">
        <v>1326</v>
      </c>
    </row>
    <row r="408" spans="5:6" s="214" customFormat="1" ht="14.25">
      <c r="E408" s="201" t="s">
        <v>764</v>
      </c>
      <c r="F408" s="201">
        <v>944</v>
      </c>
    </row>
    <row r="409" spans="5:6" s="214" customFormat="1" ht="14.25">
      <c r="E409" s="201" t="s">
        <v>765</v>
      </c>
      <c r="F409" s="201">
        <v>483</v>
      </c>
    </row>
    <row r="410" spans="5:6" s="214" customFormat="1" ht="14.25">
      <c r="E410" s="201" t="s">
        <v>766</v>
      </c>
      <c r="F410" s="201">
        <v>389</v>
      </c>
    </row>
    <row r="411" spans="5:6" s="214" customFormat="1" ht="14.25">
      <c r="E411" s="201" t="s">
        <v>767</v>
      </c>
      <c r="F411" s="201">
        <v>234</v>
      </c>
    </row>
    <row r="412" spans="5:6" s="214" customFormat="1" ht="14.25">
      <c r="E412" s="201" t="s">
        <v>768</v>
      </c>
      <c r="F412" s="201">
        <v>589</v>
      </c>
    </row>
    <row r="413" spans="5:6" s="214" customFormat="1" ht="14.25">
      <c r="E413" s="201" t="s">
        <v>769</v>
      </c>
      <c r="F413" s="201">
        <v>864</v>
      </c>
    </row>
    <row r="414" spans="5:6" s="214" customFormat="1" ht="14.25">
      <c r="E414" s="201" t="s">
        <v>770</v>
      </c>
      <c r="F414" s="201">
        <v>3612</v>
      </c>
    </row>
    <row r="415" spans="5:6" s="214" customFormat="1" ht="14.25">
      <c r="E415" s="201" t="s">
        <v>771</v>
      </c>
      <c r="F415" s="201">
        <v>823</v>
      </c>
    </row>
    <row r="416" spans="5:6" s="214" customFormat="1" ht="14.25">
      <c r="E416" s="201" t="s">
        <v>772</v>
      </c>
      <c r="F416" s="201">
        <v>1191</v>
      </c>
    </row>
    <row r="417" spans="5:6" s="214" customFormat="1" ht="14.25">
      <c r="E417" s="201" t="s">
        <v>773</v>
      </c>
      <c r="F417" s="201">
        <v>1986</v>
      </c>
    </row>
    <row r="418" spans="5:6" s="214" customFormat="1" ht="14.25">
      <c r="E418" s="201" t="s">
        <v>774</v>
      </c>
      <c r="F418" s="201">
        <v>428</v>
      </c>
    </row>
    <row r="419" spans="5:6" s="214" customFormat="1" ht="14.25">
      <c r="E419" s="201" t="s">
        <v>775</v>
      </c>
      <c r="F419" s="201">
        <v>2060</v>
      </c>
    </row>
    <row r="420" spans="5:6" s="214" customFormat="1" ht="14.25">
      <c r="E420" s="201" t="s">
        <v>776</v>
      </c>
      <c r="F420" s="201">
        <v>3710</v>
      </c>
    </row>
    <row r="421" spans="5:6" s="214" customFormat="1" ht="14.25">
      <c r="E421" s="201" t="s">
        <v>777</v>
      </c>
      <c r="F421" s="201">
        <v>746</v>
      </c>
    </row>
    <row r="422" spans="5:6" s="214" customFormat="1" ht="14.25">
      <c r="E422" s="201" t="s">
        <v>778</v>
      </c>
      <c r="F422" s="201">
        <v>1983</v>
      </c>
    </row>
    <row r="423" spans="5:6" s="214" customFormat="1" ht="14.25">
      <c r="E423" s="201" t="s">
        <v>779</v>
      </c>
      <c r="F423" s="201">
        <v>1983</v>
      </c>
    </row>
    <row r="424" spans="5:6" s="214" customFormat="1" ht="14.25">
      <c r="E424" s="201" t="s">
        <v>780</v>
      </c>
      <c r="F424" s="201">
        <v>1902</v>
      </c>
    </row>
    <row r="425" spans="5:6" s="214" customFormat="1" ht="14.25">
      <c r="E425" s="201" t="s">
        <v>781</v>
      </c>
      <c r="F425" s="201">
        <v>667</v>
      </c>
    </row>
    <row r="426" spans="5:6" s="214" customFormat="1" ht="14.25">
      <c r="E426" s="201" t="s">
        <v>782</v>
      </c>
      <c r="F426" s="201">
        <v>141</v>
      </c>
    </row>
    <row r="427" spans="5:6" s="214" customFormat="1" ht="14.25">
      <c r="E427" s="201" t="s">
        <v>783</v>
      </c>
      <c r="F427" s="201">
        <v>617</v>
      </c>
    </row>
    <row r="428" spans="5:6" s="214" customFormat="1" ht="14.25">
      <c r="E428" s="201" t="s">
        <v>784</v>
      </c>
      <c r="F428" s="201">
        <v>3654</v>
      </c>
    </row>
    <row r="429" spans="5:6" s="214" customFormat="1" ht="14.25">
      <c r="E429" s="201" t="s">
        <v>785</v>
      </c>
      <c r="F429" s="201">
        <v>1972</v>
      </c>
    </row>
    <row r="430" spans="5:6" s="214" customFormat="1" ht="14.25">
      <c r="E430" s="201" t="s">
        <v>786</v>
      </c>
      <c r="F430" s="201">
        <v>2038</v>
      </c>
    </row>
    <row r="431" spans="5:6" s="214" customFormat="1" ht="14.25">
      <c r="E431" s="201" t="s">
        <v>787</v>
      </c>
      <c r="F431" s="201">
        <v>1323</v>
      </c>
    </row>
    <row r="432" spans="5:6" s="214" customFormat="1" ht="14.25">
      <c r="E432" s="201" t="s">
        <v>788</v>
      </c>
      <c r="F432" s="201">
        <v>1319</v>
      </c>
    </row>
    <row r="433" spans="5:6" s="214" customFormat="1" ht="14.25">
      <c r="E433" s="201" t="s">
        <v>789</v>
      </c>
      <c r="F433" s="201">
        <v>6200</v>
      </c>
    </row>
    <row r="434" spans="5:6" s="214" customFormat="1" ht="14.25">
      <c r="E434" s="201" t="s">
        <v>790</v>
      </c>
      <c r="F434" s="201">
        <v>3794</v>
      </c>
    </row>
    <row r="435" spans="5:6" s="214" customFormat="1" ht="14.25">
      <c r="E435" s="201" t="s">
        <v>791</v>
      </c>
      <c r="F435" s="201">
        <v>33</v>
      </c>
    </row>
    <row r="436" spans="5:6" s="214" customFormat="1" ht="14.25">
      <c r="E436" s="201" t="s">
        <v>792</v>
      </c>
      <c r="F436" s="201">
        <v>872</v>
      </c>
    </row>
    <row r="437" spans="5:6" s="214" customFormat="1" ht="14.25">
      <c r="E437" s="201" t="s">
        <v>793</v>
      </c>
      <c r="F437" s="201">
        <v>379</v>
      </c>
    </row>
    <row r="438" spans="5:6" s="214" customFormat="1" ht="14.25">
      <c r="E438" s="201" t="s">
        <v>794</v>
      </c>
      <c r="F438" s="201">
        <v>853</v>
      </c>
    </row>
    <row r="439" spans="5:6" s="214" customFormat="1" ht="14.25">
      <c r="E439" s="201" t="s">
        <v>795</v>
      </c>
      <c r="F439" s="201">
        <v>352</v>
      </c>
    </row>
    <row r="440" spans="5:6" s="214" customFormat="1" ht="14.25">
      <c r="E440" s="201" t="s">
        <v>796</v>
      </c>
      <c r="F440" s="201">
        <v>424</v>
      </c>
    </row>
    <row r="441" spans="5:6" s="214" customFormat="1" ht="14.25">
      <c r="E441" s="201" t="s">
        <v>797</v>
      </c>
      <c r="F441" s="201">
        <v>86</v>
      </c>
    </row>
    <row r="442" spans="5:6" s="214" customFormat="1" ht="14.25">
      <c r="E442" s="201" t="s">
        <v>798</v>
      </c>
      <c r="F442" s="201">
        <v>3763</v>
      </c>
    </row>
    <row r="443" spans="5:6" s="214" customFormat="1" ht="14.25">
      <c r="E443" s="201" t="s">
        <v>799</v>
      </c>
      <c r="F443" s="201">
        <v>683</v>
      </c>
    </row>
    <row r="444" spans="5:6" s="214" customFormat="1" ht="14.25">
      <c r="E444" s="201" t="s">
        <v>800</v>
      </c>
      <c r="F444" s="201">
        <v>2014</v>
      </c>
    </row>
    <row r="445" spans="5:6" s="214" customFormat="1" ht="14.25">
      <c r="E445" s="201" t="s">
        <v>801</v>
      </c>
      <c r="F445" s="201">
        <v>3644</v>
      </c>
    </row>
    <row r="446" spans="5:6" s="214" customFormat="1" ht="14.25">
      <c r="E446" s="201" t="s">
        <v>802</v>
      </c>
      <c r="F446" s="201">
        <v>9644</v>
      </c>
    </row>
    <row r="447" spans="5:6" s="214" customFormat="1" ht="14.25">
      <c r="E447" s="201" t="s">
        <v>803</v>
      </c>
      <c r="F447" s="201">
        <v>1344</v>
      </c>
    </row>
    <row r="448" spans="5:6" s="214" customFormat="1" ht="14.25">
      <c r="E448" s="201" t="s">
        <v>804</v>
      </c>
      <c r="F448" s="201">
        <v>1293</v>
      </c>
    </row>
    <row r="449" spans="5:6" s="214" customFormat="1" ht="14.25">
      <c r="E449" s="201" t="s">
        <v>805</v>
      </c>
      <c r="F449" s="201">
        <v>1288</v>
      </c>
    </row>
    <row r="450" spans="5:6" s="214" customFormat="1" ht="14.25">
      <c r="E450" s="201" t="s">
        <v>806</v>
      </c>
      <c r="F450" s="201">
        <v>147</v>
      </c>
    </row>
    <row r="451" spans="5:6" s="214" customFormat="1" ht="14.25">
      <c r="E451" s="201" t="s">
        <v>807</v>
      </c>
      <c r="F451" s="201">
        <v>870</v>
      </c>
    </row>
    <row r="452" spans="5:6" s="214" customFormat="1" ht="14.25">
      <c r="E452" s="201" t="s">
        <v>808</v>
      </c>
      <c r="F452" s="201">
        <v>3730</v>
      </c>
    </row>
    <row r="453" spans="5:6" s="214" customFormat="1" ht="14.25">
      <c r="E453" s="201" t="s">
        <v>809</v>
      </c>
      <c r="F453" s="201">
        <v>9730</v>
      </c>
    </row>
    <row r="454" spans="5:6" s="214" customFormat="1" ht="14.25">
      <c r="E454" s="201" t="s">
        <v>810</v>
      </c>
      <c r="F454" s="201">
        <v>2018</v>
      </c>
    </row>
    <row r="455" spans="5:6" s="214" customFormat="1" ht="14.25">
      <c r="E455" s="201" t="s">
        <v>811</v>
      </c>
      <c r="F455" s="201">
        <v>173</v>
      </c>
    </row>
    <row r="456" spans="5:6" s="214" customFormat="1" ht="14.25">
      <c r="E456" s="201" t="s">
        <v>812</v>
      </c>
      <c r="F456" s="201">
        <v>207</v>
      </c>
    </row>
    <row r="457" spans="5:6" s="214" customFormat="1" ht="14.25">
      <c r="E457" s="201" t="s">
        <v>813</v>
      </c>
      <c r="F457" s="201">
        <v>4021</v>
      </c>
    </row>
    <row r="458" spans="5:6" s="214" customFormat="1" ht="14.25">
      <c r="E458" s="201" t="s">
        <v>814</v>
      </c>
      <c r="F458" s="201">
        <v>787</v>
      </c>
    </row>
    <row r="459" spans="5:6" s="214" customFormat="1" ht="14.25">
      <c r="E459" s="201" t="s">
        <v>815</v>
      </c>
      <c r="F459" s="201">
        <v>919</v>
      </c>
    </row>
    <row r="460" spans="5:6" s="214" customFormat="1" ht="14.25">
      <c r="E460" s="201" t="s">
        <v>816</v>
      </c>
      <c r="F460" s="201">
        <v>802</v>
      </c>
    </row>
    <row r="461" spans="5:6" s="214" customFormat="1" ht="14.25">
      <c r="E461" s="201" t="s">
        <v>817</v>
      </c>
      <c r="F461" s="201">
        <v>360</v>
      </c>
    </row>
    <row r="462" spans="5:6" s="214" customFormat="1" ht="14.25">
      <c r="E462" s="201" t="s">
        <v>818</v>
      </c>
      <c r="F462" s="201">
        <v>703</v>
      </c>
    </row>
    <row r="463" spans="5:6" s="214" customFormat="1" ht="14.25">
      <c r="E463" s="201" t="s">
        <v>819</v>
      </c>
      <c r="F463" s="201">
        <v>681</v>
      </c>
    </row>
    <row r="464" spans="5:6" s="214" customFormat="1" ht="14.25">
      <c r="E464" s="201" t="s">
        <v>820</v>
      </c>
      <c r="F464" s="201">
        <v>566</v>
      </c>
    </row>
    <row r="465" spans="5:6" s="214" customFormat="1" ht="14.25">
      <c r="E465" s="201" t="s">
        <v>821</v>
      </c>
      <c r="F465" s="201">
        <v>1077</v>
      </c>
    </row>
    <row r="466" spans="5:6" s="214" customFormat="1" ht="14.25">
      <c r="E466" s="201" t="s">
        <v>822</v>
      </c>
      <c r="F466" s="201">
        <v>793</v>
      </c>
    </row>
    <row r="467" spans="5:6" s="214" customFormat="1" ht="14.25">
      <c r="E467" s="201" t="s">
        <v>823</v>
      </c>
      <c r="F467" s="201">
        <v>6300</v>
      </c>
    </row>
    <row r="468" spans="5:6" s="214" customFormat="1" ht="14.25">
      <c r="E468" s="201" t="s">
        <v>824</v>
      </c>
      <c r="F468" s="201">
        <v>342</v>
      </c>
    </row>
    <row r="469" spans="5:6" s="214" customFormat="1" ht="14.25">
      <c r="E469" s="201" t="s">
        <v>825</v>
      </c>
      <c r="F469" s="201">
        <v>133</v>
      </c>
    </row>
    <row r="470" spans="5:6" s="214" customFormat="1" ht="14.25">
      <c r="E470" s="201" t="s">
        <v>826</v>
      </c>
      <c r="F470" s="201">
        <v>196</v>
      </c>
    </row>
    <row r="471" spans="5:6" s="214" customFormat="1" ht="14.25">
      <c r="E471" s="201" t="s">
        <v>827</v>
      </c>
      <c r="F471" s="201">
        <v>35</v>
      </c>
    </row>
    <row r="472" spans="5:6" s="214" customFormat="1" ht="14.25">
      <c r="E472" s="201" t="s">
        <v>828</v>
      </c>
      <c r="F472" s="201">
        <v>1292</v>
      </c>
    </row>
    <row r="473" spans="5:6" s="214" customFormat="1" ht="14.25">
      <c r="E473" s="201" t="s">
        <v>829</v>
      </c>
      <c r="F473" s="201">
        <v>1292</v>
      </c>
    </row>
    <row r="474" spans="5:6" s="214" customFormat="1" ht="14.25">
      <c r="E474" s="201" t="s">
        <v>830</v>
      </c>
      <c r="F474" s="201">
        <v>145</v>
      </c>
    </row>
    <row r="475" spans="5:6" s="214" customFormat="1" ht="14.25">
      <c r="E475" s="201" t="s">
        <v>831</v>
      </c>
      <c r="F475" s="201">
        <v>442</v>
      </c>
    </row>
    <row r="476" spans="5:6" s="214" customFormat="1" ht="14.25">
      <c r="E476" s="201" t="s">
        <v>832</v>
      </c>
      <c r="F476" s="201">
        <v>2550</v>
      </c>
    </row>
    <row r="477" spans="5:6" s="214" customFormat="1" ht="14.25">
      <c r="E477" s="201" t="s">
        <v>833</v>
      </c>
      <c r="F477" s="201">
        <v>485</v>
      </c>
    </row>
    <row r="478" spans="5:6" s="214" customFormat="1" ht="14.25">
      <c r="E478" s="201" t="s">
        <v>834</v>
      </c>
      <c r="F478" s="201">
        <v>9485</v>
      </c>
    </row>
    <row r="479" spans="5:6" s="214" customFormat="1" ht="14.25">
      <c r="E479" s="201" t="s">
        <v>835</v>
      </c>
      <c r="F479" s="201">
        <v>852</v>
      </c>
    </row>
    <row r="480" spans="5:6" s="214" customFormat="1" ht="14.25">
      <c r="E480" s="201" t="s">
        <v>836</v>
      </c>
      <c r="F480" s="201">
        <v>755</v>
      </c>
    </row>
    <row r="481" spans="5:6" s="214" customFormat="1" ht="14.25">
      <c r="E481" s="201" t="s">
        <v>837</v>
      </c>
      <c r="F481" s="201">
        <v>9755</v>
      </c>
    </row>
    <row r="482" spans="5:6" s="214" customFormat="1" ht="14.25">
      <c r="E482" s="201" t="s">
        <v>838</v>
      </c>
      <c r="F482" s="201">
        <v>1219</v>
      </c>
    </row>
    <row r="483" spans="5:6" s="214" customFormat="1" ht="14.25">
      <c r="E483" s="201" t="s">
        <v>839</v>
      </c>
      <c r="F483" s="201">
        <v>457</v>
      </c>
    </row>
    <row r="484" spans="5:6" s="214" customFormat="1" ht="14.25">
      <c r="E484" s="201" t="s">
        <v>840</v>
      </c>
      <c r="F484" s="201">
        <v>9457</v>
      </c>
    </row>
    <row r="485" spans="5:6" s="214" customFormat="1" ht="14.25">
      <c r="E485" s="201" t="s">
        <v>841</v>
      </c>
      <c r="F485" s="201">
        <v>370</v>
      </c>
    </row>
    <row r="486" spans="5:6" s="214" customFormat="1" ht="14.25">
      <c r="E486" s="201" t="s">
        <v>842</v>
      </c>
      <c r="F486" s="201">
        <v>706</v>
      </c>
    </row>
    <row r="487" spans="5:6" s="214" customFormat="1" ht="14.25">
      <c r="E487" s="201" t="s">
        <v>843</v>
      </c>
      <c r="F487" s="201">
        <v>1043</v>
      </c>
    </row>
    <row r="488" spans="5:6" s="214" customFormat="1" ht="14.25">
      <c r="E488" s="201" t="s">
        <v>844</v>
      </c>
      <c r="F488" s="201">
        <v>1204</v>
      </c>
    </row>
    <row r="489" spans="5:6" s="214" customFormat="1" ht="14.25">
      <c r="E489" s="201" t="s">
        <v>845</v>
      </c>
      <c r="F489" s="201">
        <v>736</v>
      </c>
    </row>
    <row r="490" spans="5:6" s="214" customFormat="1" ht="14.25">
      <c r="E490" s="201" t="s">
        <v>846</v>
      </c>
      <c r="F490" s="201">
        <v>262</v>
      </c>
    </row>
    <row r="491" spans="5:6" s="214" customFormat="1" ht="14.25">
      <c r="E491" s="201" t="s">
        <v>847</v>
      </c>
      <c r="F491" s="201">
        <v>92</v>
      </c>
    </row>
    <row r="492" spans="5:6" s="214" customFormat="1" ht="14.25">
      <c r="E492" s="201" t="s">
        <v>848</v>
      </c>
      <c r="F492" s="201">
        <v>1206</v>
      </c>
    </row>
    <row r="493" spans="5:6" s="214" customFormat="1" ht="14.25">
      <c r="E493" s="201" t="s">
        <v>849</v>
      </c>
      <c r="F493" s="201">
        <v>3613</v>
      </c>
    </row>
    <row r="494" spans="5:6" s="214" customFormat="1" ht="14.25">
      <c r="E494" s="201" t="s">
        <v>850</v>
      </c>
      <c r="F494" s="201">
        <v>393</v>
      </c>
    </row>
    <row r="495" spans="5:6" s="214" customFormat="1" ht="14.25">
      <c r="E495" s="201" t="s">
        <v>851</v>
      </c>
      <c r="F495" s="201">
        <v>1829</v>
      </c>
    </row>
    <row r="496" spans="5:6" s="214" customFormat="1" ht="14.25">
      <c r="E496" s="201" t="s">
        <v>852</v>
      </c>
      <c r="F496" s="201">
        <v>627</v>
      </c>
    </row>
    <row r="497" spans="5:6" s="214" customFormat="1" ht="14.25">
      <c r="E497" s="201" t="s">
        <v>853</v>
      </c>
      <c r="F497" s="201">
        <v>3606</v>
      </c>
    </row>
    <row r="498" spans="5:6" s="214" customFormat="1" ht="14.25">
      <c r="E498" s="201" t="s">
        <v>854</v>
      </c>
      <c r="F498" s="201">
        <v>346</v>
      </c>
    </row>
    <row r="499" spans="5:6" s="214" customFormat="1" ht="14.25">
      <c r="E499" s="201" t="s">
        <v>855</v>
      </c>
      <c r="F499" s="201">
        <v>1855</v>
      </c>
    </row>
    <row r="500" spans="5:6" s="214" customFormat="1" ht="14.25">
      <c r="E500" s="201" t="s">
        <v>856</v>
      </c>
      <c r="F500" s="201">
        <v>369</v>
      </c>
    </row>
    <row r="501" spans="5:6" s="214" customFormat="1" ht="14.25">
      <c r="E501" s="201" t="s">
        <v>857</v>
      </c>
      <c r="F501" s="201">
        <v>745</v>
      </c>
    </row>
    <row r="502" spans="5:6" s="214" customFormat="1" ht="14.25">
      <c r="E502" s="201" t="s">
        <v>858</v>
      </c>
      <c r="F502" s="201">
        <v>1072</v>
      </c>
    </row>
    <row r="503" spans="5:6" s="214" customFormat="1" ht="14.25">
      <c r="E503" s="201" t="s">
        <v>859</v>
      </c>
      <c r="F503" s="201">
        <v>225</v>
      </c>
    </row>
    <row r="504" spans="5:6" s="214" customFormat="1" ht="14.25">
      <c r="E504" s="201" t="s">
        <v>860</v>
      </c>
      <c r="F504" s="201">
        <v>239</v>
      </c>
    </row>
    <row r="505" spans="5:6" s="214" customFormat="1" ht="14.25">
      <c r="E505" s="201" t="s">
        <v>861</v>
      </c>
      <c r="F505" s="201">
        <v>734</v>
      </c>
    </row>
    <row r="506" spans="5:6" s="214" customFormat="1" ht="14.25">
      <c r="E506" s="201" t="s">
        <v>862</v>
      </c>
      <c r="F506" s="201">
        <v>166</v>
      </c>
    </row>
    <row r="507" spans="5:6" s="214" customFormat="1" ht="14.25">
      <c r="E507" s="201" t="s">
        <v>863</v>
      </c>
      <c r="F507" s="201">
        <v>1274</v>
      </c>
    </row>
    <row r="508" spans="5:6" s="214" customFormat="1" ht="14.25">
      <c r="E508" s="201" t="s">
        <v>864</v>
      </c>
      <c r="F508" s="201">
        <v>311</v>
      </c>
    </row>
    <row r="509" spans="5:6" s="214" customFormat="1" ht="14.25">
      <c r="E509" s="201" t="s">
        <v>865</v>
      </c>
      <c r="F509" s="201">
        <v>144</v>
      </c>
    </row>
    <row r="510" spans="5:6" s="214" customFormat="1" ht="14.25">
      <c r="E510" s="201" t="s">
        <v>866</v>
      </c>
      <c r="F510" s="201">
        <v>72</v>
      </c>
    </row>
    <row r="511" spans="5:6" s="214" customFormat="1" ht="21.75" customHeight="1">
      <c r="E511" s="201" t="s">
        <v>867</v>
      </c>
      <c r="F511" s="201">
        <v>976</v>
      </c>
    </row>
    <row r="512" spans="5:6" s="214" customFormat="1" ht="14.25">
      <c r="E512" s="201" t="s">
        <v>868</v>
      </c>
      <c r="F512" s="201">
        <v>976</v>
      </c>
    </row>
    <row r="513" spans="5:6" s="214" customFormat="1" ht="14.25">
      <c r="E513" s="201" t="s">
        <v>869</v>
      </c>
      <c r="F513" s="201">
        <v>262</v>
      </c>
    </row>
    <row r="514" spans="5:6" s="214" customFormat="1" ht="14.25">
      <c r="E514" s="201" t="s">
        <v>870</v>
      </c>
      <c r="F514" s="201">
        <v>836</v>
      </c>
    </row>
    <row r="515" spans="5:6" s="214" customFormat="1" ht="14.25">
      <c r="E515" s="201" t="s">
        <v>871</v>
      </c>
      <c r="F515" s="201">
        <v>549</v>
      </c>
    </row>
    <row r="516" spans="5:6" s="214" customFormat="1" ht="14.25">
      <c r="E516" s="201" t="s">
        <v>872</v>
      </c>
      <c r="F516" s="201">
        <v>1103</v>
      </c>
    </row>
    <row r="517" spans="5:6" s="214" customFormat="1" ht="14.25">
      <c r="E517" s="201" t="s">
        <v>873</v>
      </c>
      <c r="F517" s="201">
        <v>862</v>
      </c>
    </row>
    <row r="518" spans="5:6" s="214" customFormat="1" ht="14.25">
      <c r="E518" s="201" t="s">
        <v>874</v>
      </c>
      <c r="F518" s="201">
        <v>218</v>
      </c>
    </row>
    <row r="519" spans="5:6" s="214" customFormat="1" ht="14.25">
      <c r="E519" s="201" t="s">
        <v>875</v>
      </c>
      <c r="F519" s="201">
        <v>229</v>
      </c>
    </row>
    <row r="520" spans="5:6" s="214" customFormat="1" ht="14.25">
      <c r="E520" s="201" t="s">
        <v>876</v>
      </c>
      <c r="F520" s="201">
        <v>863</v>
      </c>
    </row>
    <row r="521" spans="5:6" s="214" customFormat="1" ht="14.25">
      <c r="E521" s="201" t="s">
        <v>877</v>
      </c>
      <c r="F521" s="201">
        <v>541</v>
      </c>
    </row>
    <row r="522" spans="5:6" s="214" customFormat="1" ht="14.25">
      <c r="E522" s="201" t="s">
        <v>878</v>
      </c>
      <c r="F522" s="201">
        <v>9961</v>
      </c>
    </row>
    <row r="523" spans="5:6" s="214" customFormat="1" ht="14.25">
      <c r="E523" s="201" t="s">
        <v>879</v>
      </c>
      <c r="F523" s="201">
        <v>842</v>
      </c>
    </row>
    <row r="524" spans="5:6" s="214" customFormat="1" ht="14.25">
      <c r="E524" s="201" t="s">
        <v>880</v>
      </c>
      <c r="F524" s="201">
        <v>463</v>
      </c>
    </row>
    <row r="525" spans="5:6" s="214" customFormat="1" ht="14.25">
      <c r="E525" s="201" t="s">
        <v>881</v>
      </c>
      <c r="F525" s="201">
        <v>39</v>
      </c>
    </row>
    <row r="526" spans="5:6" s="214" customFormat="1" ht="14.25">
      <c r="E526" s="201" t="s">
        <v>882</v>
      </c>
      <c r="F526" s="201">
        <v>1129</v>
      </c>
    </row>
    <row r="527" spans="5:6" s="214" customFormat="1" ht="14.25">
      <c r="E527" s="201" t="s">
        <v>883</v>
      </c>
      <c r="F527" s="201">
        <v>1219</v>
      </c>
    </row>
    <row r="528" spans="5:6" s="214" customFormat="1" ht="14.25">
      <c r="E528" s="201" t="s">
        <v>884</v>
      </c>
      <c r="F528" s="201">
        <v>1873</v>
      </c>
    </row>
    <row r="529" spans="5:6" s="214" customFormat="1" ht="14.25">
      <c r="E529" s="201" t="s">
        <v>885</v>
      </c>
      <c r="F529" s="201">
        <v>487</v>
      </c>
    </row>
    <row r="530" spans="5:6" s="214" customFormat="1" ht="14.25">
      <c r="E530" s="201" t="s">
        <v>886</v>
      </c>
      <c r="F530" s="201">
        <v>4022</v>
      </c>
    </row>
    <row r="531" spans="5:6" s="214" customFormat="1" ht="14.25">
      <c r="E531" s="201" t="s">
        <v>887</v>
      </c>
      <c r="F531" s="201">
        <v>305</v>
      </c>
    </row>
    <row r="532" spans="5:6" s="214" customFormat="1" ht="14.25">
      <c r="E532" s="201" t="s">
        <v>888</v>
      </c>
      <c r="F532" s="201">
        <v>574</v>
      </c>
    </row>
    <row r="533" spans="5:6" s="214" customFormat="1" ht="14.25">
      <c r="E533" s="201" t="s">
        <v>889</v>
      </c>
      <c r="F533" s="201">
        <v>628</v>
      </c>
    </row>
    <row r="534" spans="5:6" s="214" customFormat="1" ht="14.25">
      <c r="E534" s="201" t="s">
        <v>890</v>
      </c>
      <c r="F534" s="201">
        <v>340</v>
      </c>
    </row>
    <row r="535" spans="5:6" s="214" customFormat="1" ht="14.25">
      <c r="E535" s="201" t="s">
        <v>891</v>
      </c>
      <c r="F535" s="201">
        <v>340</v>
      </c>
    </row>
    <row r="536" spans="5:6" s="214" customFormat="1" ht="14.25">
      <c r="E536" s="201" t="s">
        <v>892</v>
      </c>
      <c r="F536" s="201">
        <v>1206</v>
      </c>
    </row>
    <row r="537" spans="5:6" s="214" customFormat="1" ht="14.25">
      <c r="E537" s="201" t="s">
        <v>892</v>
      </c>
      <c r="F537" s="201">
        <v>340</v>
      </c>
    </row>
    <row r="538" spans="5:6" s="214" customFormat="1" ht="14.25">
      <c r="E538" s="201" t="s">
        <v>893</v>
      </c>
      <c r="F538" s="201">
        <v>9494</v>
      </c>
    </row>
    <row r="539" spans="5:6" s="214" customFormat="1" ht="14.25">
      <c r="E539" s="201" t="s">
        <v>894</v>
      </c>
      <c r="F539" s="201">
        <v>494</v>
      </c>
    </row>
    <row r="540" spans="5:6" s="214" customFormat="1" ht="14.25">
      <c r="E540" s="201" t="s">
        <v>895</v>
      </c>
      <c r="F540" s="201">
        <v>146</v>
      </c>
    </row>
    <row r="541" spans="5:6" s="214" customFormat="1" ht="14.25">
      <c r="E541" s="201" t="s">
        <v>896</v>
      </c>
      <c r="F541" s="201">
        <v>489</v>
      </c>
    </row>
    <row r="542" spans="5:6" s="214" customFormat="1" ht="14.25">
      <c r="E542" s="201" t="s">
        <v>897</v>
      </c>
      <c r="F542" s="201">
        <v>489</v>
      </c>
    </row>
    <row r="543" spans="5:6" s="214" customFormat="1" ht="14.25">
      <c r="E543" s="201" t="s">
        <v>898</v>
      </c>
      <c r="F543" s="201">
        <v>849</v>
      </c>
    </row>
    <row r="544" spans="5:6" s="214" customFormat="1" ht="14.25">
      <c r="E544" s="201" t="s">
        <v>899</v>
      </c>
      <c r="F544" s="201">
        <v>9849</v>
      </c>
    </row>
    <row r="545" spans="5:6" s="214" customFormat="1" ht="14.25">
      <c r="E545" s="201" t="s">
        <v>900</v>
      </c>
      <c r="F545" s="201">
        <v>407</v>
      </c>
    </row>
    <row r="546" spans="5:6" s="214" customFormat="1" ht="14.25">
      <c r="E546" s="201" t="s">
        <v>901</v>
      </c>
      <c r="F546" s="201">
        <v>62</v>
      </c>
    </row>
    <row r="547" spans="5:6" s="214" customFormat="1" ht="14.25">
      <c r="E547" s="201" t="s">
        <v>902</v>
      </c>
      <c r="F547" s="201">
        <v>79</v>
      </c>
    </row>
    <row r="548" spans="5:6" s="214" customFormat="1" ht="14.25">
      <c r="E548" s="201" t="s">
        <v>903</v>
      </c>
      <c r="F548" s="201">
        <v>1067</v>
      </c>
    </row>
    <row r="549" spans="5:6" s="214" customFormat="1" ht="14.25">
      <c r="E549" s="201" t="s">
        <v>904</v>
      </c>
      <c r="F549" s="201">
        <v>3747</v>
      </c>
    </row>
    <row r="550" spans="5:6" s="214" customFormat="1" ht="14.25">
      <c r="E550" s="201" t="s">
        <v>905</v>
      </c>
      <c r="F550" s="201">
        <v>738</v>
      </c>
    </row>
    <row r="551" spans="5:6" s="214" customFormat="1" ht="14.25">
      <c r="E551" s="201" t="s">
        <v>906</v>
      </c>
      <c r="F551" s="201">
        <v>336</v>
      </c>
    </row>
    <row r="552" spans="5:6" s="214" customFormat="1" ht="14.25">
      <c r="E552" s="201" t="s">
        <v>907</v>
      </c>
      <c r="F552" s="201">
        <v>475</v>
      </c>
    </row>
    <row r="553" spans="5:6" s="214" customFormat="1" ht="14.25">
      <c r="E553" s="201" t="s">
        <v>908</v>
      </c>
      <c r="F553" s="201">
        <v>492</v>
      </c>
    </row>
    <row r="554" spans="5:6" s="214" customFormat="1" ht="14.25">
      <c r="E554" s="201" t="s">
        <v>909</v>
      </c>
      <c r="F554" s="201">
        <v>2200</v>
      </c>
    </row>
    <row r="555" spans="5:6" s="214" customFormat="1" ht="14.25">
      <c r="E555" s="201" t="s">
        <v>910</v>
      </c>
      <c r="F555" s="201">
        <v>2201</v>
      </c>
    </row>
    <row r="556" spans="5:6" s="214" customFormat="1" ht="14.25">
      <c r="E556" s="201" t="s">
        <v>911</v>
      </c>
      <c r="F556" s="201">
        <v>490</v>
      </c>
    </row>
    <row r="557" spans="5:6" s="214" customFormat="1" ht="14.25">
      <c r="E557" s="201" t="s">
        <v>912</v>
      </c>
      <c r="F557" s="201">
        <v>490</v>
      </c>
    </row>
    <row r="558" spans="5:6" s="214" customFormat="1" ht="14.25">
      <c r="E558" s="201" t="s">
        <v>913</v>
      </c>
      <c r="F558" s="201">
        <v>492</v>
      </c>
    </row>
    <row r="559" spans="5:6" s="214" customFormat="1" ht="14.25">
      <c r="E559" s="201" t="s">
        <v>914</v>
      </c>
      <c r="F559" s="201">
        <v>9492</v>
      </c>
    </row>
    <row r="560" spans="5:6" s="214" customFormat="1" ht="14.25">
      <c r="E560" s="201" t="s">
        <v>915</v>
      </c>
      <c r="F560" s="201">
        <v>2063</v>
      </c>
    </row>
    <row r="561" spans="5:6" s="214" customFormat="1" ht="14.25">
      <c r="E561" s="201" t="s">
        <v>916</v>
      </c>
      <c r="F561" s="201">
        <v>300</v>
      </c>
    </row>
    <row r="562" spans="5:6" s="214" customFormat="1" ht="14.25">
      <c r="E562" s="201" t="s">
        <v>917</v>
      </c>
      <c r="F562" s="201">
        <v>300</v>
      </c>
    </row>
    <row r="563" spans="5:6" s="214" customFormat="1" ht="14.25">
      <c r="E563" s="201" t="s">
        <v>918</v>
      </c>
      <c r="F563" s="201">
        <v>431</v>
      </c>
    </row>
    <row r="564" spans="5:6" s="214" customFormat="1" ht="14.25">
      <c r="E564" s="201" t="s">
        <v>919</v>
      </c>
      <c r="F564" s="201">
        <v>9431</v>
      </c>
    </row>
    <row r="565" spans="5:6" s="214" customFormat="1" ht="14.25">
      <c r="E565" s="201" t="s">
        <v>920</v>
      </c>
      <c r="F565" s="201">
        <v>1317</v>
      </c>
    </row>
    <row r="566" spans="5:6" s="214" customFormat="1" ht="14.25">
      <c r="E566" s="201" t="s">
        <v>921</v>
      </c>
      <c r="F566" s="201">
        <v>303</v>
      </c>
    </row>
    <row r="567" spans="5:6" s="214" customFormat="1" ht="14.25">
      <c r="E567" s="201" t="s">
        <v>922</v>
      </c>
      <c r="F567" s="201">
        <v>302</v>
      </c>
    </row>
    <row r="568" spans="5:6" s="214" customFormat="1" ht="14.25">
      <c r="E568" s="201" t="s">
        <v>923</v>
      </c>
      <c r="F568" s="201">
        <v>1241</v>
      </c>
    </row>
    <row r="569" spans="5:6" s="214" customFormat="1" ht="14.25">
      <c r="E569" s="201" t="s">
        <v>924</v>
      </c>
      <c r="F569" s="201">
        <v>9349</v>
      </c>
    </row>
    <row r="570" spans="5:6" s="214" customFormat="1" ht="14.25">
      <c r="E570" s="201" t="s">
        <v>925</v>
      </c>
      <c r="F570" s="201">
        <v>702</v>
      </c>
    </row>
    <row r="571" spans="5:6" s="214" customFormat="1" ht="14.25">
      <c r="E571" s="201" t="s">
        <v>926</v>
      </c>
      <c r="F571" s="201">
        <v>675</v>
      </c>
    </row>
    <row r="572" spans="5:6" s="214" customFormat="1" ht="14.25">
      <c r="E572" s="201" t="s">
        <v>927</v>
      </c>
      <c r="F572" s="201">
        <v>356</v>
      </c>
    </row>
    <row r="573" spans="5:6" s="214" customFormat="1" ht="14.25">
      <c r="E573" s="201" t="s">
        <v>928</v>
      </c>
      <c r="F573" s="201">
        <v>191</v>
      </c>
    </row>
    <row r="574" spans="5:6" s="214" customFormat="1" ht="14.25">
      <c r="E574" s="201" t="s">
        <v>929</v>
      </c>
      <c r="F574" s="201">
        <v>1169</v>
      </c>
    </row>
    <row r="575" spans="5:6" s="214" customFormat="1" ht="14.25">
      <c r="E575" s="201" t="s">
        <v>930</v>
      </c>
      <c r="F575" s="201">
        <v>9700</v>
      </c>
    </row>
    <row r="576" spans="5:6" s="214" customFormat="1" ht="14.25">
      <c r="E576" s="201" t="s">
        <v>931</v>
      </c>
      <c r="F576" s="201">
        <v>726</v>
      </c>
    </row>
    <row r="577" spans="5:6" s="214" customFormat="1" ht="14.25">
      <c r="E577" s="201" t="s">
        <v>932</v>
      </c>
      <c r="F577" s="201">
        <v>1322</v>
      </c>
    </row>
    <row r="578" spans="5:6" s="214" customFormat="1" ht="14.25">
      <c r="E578" s="201" t="s">
        <v>933</v>
      </c>
      <c r="F578" s="201">
        <v>1169</v>
      </c>
    </row>
    <row r="579" spans="5:6" s="214" customFormat="1" ht="14.25">
      <c r="E579" s="201" t="s">
        <v>934</v>
      </c>
      <c r="F579" s="201">
        <v>956</v>
      </c>
    </row>
    <row r="580" spans="5:6" s="214" customFormat="1" ht="14.25">
      <c r="E580" s="201" t="s">
        <v>935</v>
      </c>
      <c r="F580" s="201">
        <v>1186</v>
      </c>
    </row>
    <row r="581" spans="5:6" s="214" customFormat="1" ht="14.25">
      <c r="E581" s="201" t="s">
        <v>936</v>
      </c>
      <c r="F581" s="201">
        <v>250</v>
      </c>
    </row>
    <row r="582" spans="5:6" s="214" customFormat="1" ht="14.25">
      <c r="E582" s="201" t="s">
        <v>937</v>
      </c>
      <c r="F582" s="201">
        <v>307</v>
      </c>
    </row>
    <row r="583" spans="5:6" s="214" customFormat="1" ht="14.25">
      <c r="E583" s="201" t="s">
        <v>938</v>
      </c>
      <c r="F583" s="201">
        <v>956</v>
      </c>
    </row>
    <row r="584" spans="5:6" s="214" customFormat="1" ht="14.25">
      <c r="E584" s="201" t="s">
        <v>939</v>
      </c>
      <c r="F584" s="201">
        <v>434</v>
      </c>
    </row>
    <row r="585" spans="5:6" s="214" customFormat="1" ht="14.25">
      <c r="E585" s="201" t="s">
        <v>940</v>
      </c>
      <c r="F585" s="201">
        <v>684</v>
      </c>
    </row>
    <row r="586" spans="5:6" s="214" customFormat="1" ht="14.25">
      <c r="E586" s="201" t="s">
        <v>941</v>
      </c>
      <c r="F586" s="201">
        <v>1208</v>
      </c>
    </row>
    <row r="587" spans="5:6" s="214" customFormat="1" ht="14.25">
      <c r="E587" s="201" t="s">
        <v>942</v>
      </c>
      <c r="F587" s="201">
        <v>377</v>
      </c>
    </row>
    <row r="588" spans="5:6" s="214" customFormat="1" ht="14.25">
      <c r="E588" s="201" t="s">
        <v>943</v>
      </c>
      <c r="F588" s="201">
        <v>677</v>
      </c>
    </row>
    <row r="589" spans="5:6" s="214" customFormat="1" ht="14.25">
      <c r="E589" s="201" t="s">
        <v>944</v>
      </c>
      <c r="F589" s="201">
        <v>423</v>
      </c>
    </row>
    <row r="590" spans="5:6" s="214" customFormat="1" ht="14.25">
      <c r="E590" s="201" t="s">
        <v>945</v>
      </c>
      <c r="F590" s="201">
        <v>3769</v>
      </c>
    </row>
    <row r="591" spans="5:6" s="214" customFormat="1" ht="14.25">
      <c r="E591" s="201" t="s">
        <v>946</v>
      </c>
      <c r="F591" s="201">
        <v>9769</v>
      </c>
    </row>
    <row r="592" spans="5:6" s="214" customFormat="1" ht="14.25">
      <c r="E592" s="201" t="s">
        <v>947</v>
      </c>
      <c r="F592" s="201">
        <v>3603</v>
      </c>
    </row>
    <row r="593" spans="5:6" s="214" customFormat="1" ht="14.25">
      <c r="E593" s="201" t="s">
        <v>948</v>
      </c>
      <c r="F593" s="201">
        <v>9603</v>
      </c>
    </row>
    <row r="594" spans="5:6" s="214" customFormat="1" ht="14.25">
      <c r="E594" s="201" t="s">
        <v>949</v>
      </c>
      <c r="F594" s="201">
        <v>1462</v>
      </c>
    </row>
    <row r="595" spans="5:6" s="214" customFormat="1" ht="14.25">
      <c r="E595" s="201" t="s">
        <v>950</v>
      </c>
      <c r="F595" s="201">
        <v>1261</v>
      </c>
    </row>
    <row r="596" spans="5:6" s="214" customFormat="1" ht="14.25">
      <c r="E596" s="201" t="s">
        <v>951</v>
      </c>
      <c r="F596" s="201">
        <v>464</v>
      </c>
    </row>
    <row r="597" spans="5:6" s="214" customFormat="1" ht="14.25">
      <c r="E597" s="201" t="s">
        <v>952</v>
      </c>
      <c r="F597" s="201">
        <v>1249</v>
      </c>
    </row>
    <row r="598" spans="5:6" s="214" customFormat="1" ht="14.25">
      <c r="E598" s="201" t="s">
        <v>953</v>
      </c>
      <c r="F598" s="201">
        <v>1992</v>
      </c>
    </row>
    <row r="599" spans="5:6" s="214" customFormat="1" ht="14.25">
      <c r="E599" s="201" t="s">
        <v>954</v>
      </c>
      <c r="F599" s="201">
        <v>1801</v>
      </c>
    </row>
    <row r="600" spans="5:6" s="214" customFormat="1" ht="14.25">
      <c r="E600" s="201" t="s">
        <v>955</v>
      </c>
      <c r="F600" s="201">
        <v>6400</v>
      </c>
    </row>
    <row r="601" spans="5:6" s="214" customFormat="1" ht="14.25">
      <c r="E601" s="201" t="s">
        <v>956</v>
      </c>
      <c r="F601" s="201">
        <v>1203</v>
      </c>
    </row>
    <row r="602" spans="5:6" s="214" customFormat="1" ht="14.25">
      <c r="E602" s="201" t="s">
        <v>957</v>
      </c>
      <c r="F602" s="201">
        <v>3639</v>
      </c>
    </row>
    <row r="603" spans="5:6" s="214" customFormat="1" ht="14.25">
      <c r="E603" s="201" t="s">
        <v>958</v>
      </c>
      <c r="F603" s="201">
        <v>1133</v>
      </c>
    </row>
    <row r="604" spans="5:6" s="214" customFormat="1" ht="14.25">
      <c r="E604" s="201" t="s">
        <v>959</v>
      </c>
      <c r="F604" s="201">
        <v>2742</v>
      </c>
    </row>
    <row r="605" spans="5:6" s="214" customFormat="1" ht="14.25">
      <c r="E605" s="201" t="s">
        <v>960</v>
      </c>
      <c r="F605" s="201">
        <v>2742</v>
      </c>
    </row>
    <row r="606" spans="5:6" s="214" customFormat="1" ht="14.25">
      <c r="E606" s="201" t="s">
        <v>961</v>
      </c>
      <c r="F606" s="201">
        <v>815</v>
      </c>
    </row>
    <row r="607" spans="5:6" s="214" customFormat="1" ht="14.25">
      <c r="E607" s="201" t="s">
        <v>962</v>
      </c>
      <c r="F607" s="201">
        <v>44</v>
      </c>
    </row>
    <row r="608" spans="5:6" s="214" customFormat="1" ht="14.25">
      <c r="E608" s="201" t="s">
        <v>963</v>
      </c>
      <c r="F608" s="201">
        <v>584</v>
      </c>
    </row>
    <row r="609" spans="5:6" s="214" customFormat="1" ht="14.25">
      <c r="E609" s="201" t="s">
        <v>964</v>
      </c>
      <c r="F609" s="201">
        <v>788</v>
      </c>
    </row>
    <row r="610" spans="5:6" s="214" customFormat="1" ht="14.25">
      <c r="E610" s="201" t="s">
        <v>965</v>
      </c>
      <c r="F610" s="201">
        <v>9300</v>
      </c>
    </row>
    <row r="611" spans="5:6" s="214" customFormat="1" ht="14.25">
      <c r="E611" s="201" t="s">
        <v>966</v>
      </c>
      <c r="F611" s="201">
        <v>799</v>
      </c>
    </row>
    <row r="612" spans="5:6" s="214" customFormat="1" ht="14.25">
      <c r="E612" s="201" t="s">
        <v>967</v>
      </c>
      <c r="F612" s="201">
        <v>1290</v>
      </c>
    </row>
    <row r="613" spans="5:6" s="214" customFormat="1" ht="14.25">
      <c r="E613" s="201" t="s">
        <v>968</v>
      </c>
      <c r="F613" s="201">
        <v>1065</v>
      </c>
    </row>
    <row r="614" spans="5:6" s="214" customFormat="1" ht="14.25">
      <c r="E614" s="201" t="s">
        <v>969</v>
      </c>
      <c r="F614" s="201">
        <v>816</v>
      </c>
    </row>
    <row r="615" spans="5:6" s="214" customFormat="1" ht="14.25">
      <c r="E615" s="201" t="s">
        <v>970</v>
      </c>
      <c r="F615" s="201">
        <v>2064</v>
      </c>
    </row>
    <row r="616" spans="5:6" s="214" customFormat="1" ht="14.25">
      <c r="E616" s="201" t="s">
        <v>971</v>
      </c>
      <c r="F616" s="201">
        <v>975</v>
      </c>
    </row>
    <row r="617" spans="5:6" s="214" customFormat="1" ht="14.25">
      <c r="E617" s="201" t="s">
        <v>972</v>
      </c>
      <c r="F617" s="201">
        <v>9975</v>
      </c>
    </row>
    <row r="618" spans="5:6" s="214" customFormat="1" ht="14.25">
      <c r="E618" s="201" t="s">
        <v>973</v>
      </c>
      <c r="F618" s="201">
        <v>818</v>
      </c>
    </row>
    <row r="619" spans="5:6" s="214" customFormat="1" ht="14.25">
      <c r="E619" s="201" t="s">
        <v>974</v>
      </c>
      <c r="F619" s="201">
        <v>235</v>
      </c>
    </row>
    <row r="620" spans="5:6" s="214" customFormat="1" ht="14.25">
      <c r="E620" s="201" t="s">
        <v>975</v>
      </c>
      <c r="F620" s="201">
        <v>1110</v>
      </c>
    </row>
    <row r="621" spans="5:6" s="214" customFormat="1" ht="14.25">
      <c r="E621" s="201" t="s">
        <v>976</v>
      </c>
      <c r="F621" s="201">
        <v>9982</v>
      </c>
    </row>
    <row r="622" spans="5:6" s="214" customFormat="1" ht="14.25">
      <c r="E622" s="201" t="s">
        <v>977</v>
      </c>
      <c r="F622" s="201">
        <v>977</v>
      </c>
    </row>
    <row r="623" spans="5:6" s="214" customFormat="1" ht="14.25">
      <c r="E623" s="201" t="s">
        <v>978</v>
      </c>
      <c r="F623" s="201">
        <v>717</v>
      </c>
    </row>
    <row r="624" spans="5:6" s="214" customFormat="1" ht="14.25">
      <c r="E624" s="201" t="s">
        <v>979</v>
      </c>
      <c r="F624" s="201">
        <v>3764</v>
      </c>
    </row>
    <row r="625" spans="5:6" s="214" customFormat="1" ht="14.25">
      <c r="E625" s="201" t="s">
        <v>980</v>
      </c>
      <c r="F625" s="201">
        <v>948</v>
      </c>
    </row>
    <row r="626" spans="5:6" s="214" customFormat="1" ht="14.25">
      <c r="E626" s="201" t="s">
        <v>981</v>
      </c>
      <c r="F626" s="201">
        <v>205</v>
      </c>
    </row>
    <row r="627" spans="5:6" s="214" customFormat="1" ht="14.25">
      <c r="E627" s="201" t="s">
        <v>982</v>
      </c>
      <c r="F627" s="201">
        <v>4026</v>
      </c>
    </row>
    <row r="628" spans="5:6" s="214" customFormat="1" ht="14.25">
      <c r="E628" s="201" t="s">
        <v>983</v>
      </c>
      <c r="F628" s="201">
        <v>618</v>
      </c>
    </row>
    <row r="629" spans="5:6" s="214" customFormat="1" ht="14.25">
      <c r="E629" s="201" t="s">
        <v>984</v>
      </c>
      <c r="F629" s="201">
        <v>4026</v>
      </c>
    </row>
    <row r="630" spans="5:6" s="214" customFormat="1" ht="14.25">
      <c r="E630" s="201" t="s">
        <v>985</v>
      </c>
      <c r="F630" s="201">
        <v>6500</v>
      </c>
    </row>
    <row r="631" spans="5:6" s="214" customFormat="1" ht="14.25">
      <c r="E631" s="201" t="s">
        <v>986</v>
      </c>
      <c r="F631" s="201">
        <v>986</v>
      </c>
    </row>
    <row r="632" spans="5:6" s="214" customFormat="1" ht="14.25">
      <c r="E632" s="201" t="s">
        <v>987</v>
      </c>
      <c r="F632" s="201">
        <v>986</v>
      </c>
    </row>
    <row r="633" spans="5:6" s="214" customFormat="1" ht="14.25">
      <c r="E633" s="201" t="s">
        <v>988</v>
      </c>
      <c r="F633" s="201">
        <v>948</v>
      </c>
    </row>
    <row r="634" spans="5:6" s="214" customFormat="1" ht="14.25">
      <c r="E634" s="201" t="s">
        <v>989</v>
      </c>
      <c r="F634" s="201">
        <v>160</v>
      </c>
    </row>
    <row r="635" spans="5:6" s="214" customFormat="1" ht="14.25">
      <c r="E635" s="201" t="s">
        <v>990</v>
      </c>
      <c r="F635" s="201">
        <v>6600</v>
      </c>
    </row>
    <row r="636" spans="5:6" s="214" customFormat="1" ht="14.25">
      <c r="E636" s="201" t="s">
        <v>991</v>
      </c>
      <c r="F636" s="201">
        <v>1239</v>
      </c>
    </row>
    <row r="637" spans="5:6" s="214" customFormat="1" ht="14.25">
      <c r="E637" s="201" t="s">
        <v>992</v>
      </c>
      <c r="F637" s="201">
        <v>253</v>
      </c>
    </row>
    <row r="638" spans="5:6" s="214" customFormat="1" ht="14.25">
      <c r="E638" s="201" t="s">
        <v>993</v>
      </c>
      <c r="F638" s="201">
        <v>662</v>
      </c>
    </row>
    <row r="639" spans="5:6" s="214" customFormat="1" ht="14.25">
      <c r="E639" s="201" t="s">
        <v>994</v>
      </c>
      <c r="F639" s="201">
        <v>1332</v>
      </c>
    </row>
    <row r="640" spans="5:6" s="214" customFormat="1" ht="14.25">
      <c r="E640" s="201" t="s">
        <v>995</v>
      </c>
      <c r="F640" s="201">
        <v>1332</v>
      </c>
    </row>
    <row r="641" spans="5:6" s="214" customFormat="1" ht="14.25">
      <c r="E641" s="201" t="s">
        <v>996</v>
      </c>
      <c r="F641" s="201">
        <v>115</v>
      </c>
    </row>
    <row r="642" spans="5:6" s="214" customFormat="1" ht="14.25">
      <c r="E642" s="201" t="s">
        <v>997</v>
      </c>
      <c r="F642" s="201">
        <v>9995</v>
      </c>
    </row>
    <row r="643" spans="5:6" s="214" customFormat="1" ht="14.25">
      <c r="E643" s="201" t="s">
        <v>998</v>
      </c>
      <c r="F643" s="201">
        <v>374</v>
      </c>
    </row>
    <row r="644" spans="5:6" s="214" customFormat="1" ht="14.25">
      <c r="E644" s="201" t="s">
        <v>999</v>
      </c>
      <c r="F644" s="201">
        <v>1303</v>
      </c>
    </row>
    <row r="645" spans="5:6" s="214" customFormat="1" ht="14.25">
      <c r="E645" s="201" t="s">
        <v>1000</v>
      </c>
      <c r="F645" s="201">
        <v>1305</v>
      </c>
    </row>
    <row r="646" spans="5:6" s="214" customFormat="1" ht="14.25">
      <c r="E646" s="201" t="s">
        <v>1001</v>
      </c>
      <c r="F646" s="201">
        <v>496</v>
      </c>
    </row>
    <row r="647" spans="5:6" s="214" customFormat="1" ht="14.25">
      <c r="E647" s="201" t="s">
        <v>1002</v>
      </c>
      <c r="F647" s="201">
        <v>355</v>
      </c>
    </row>
    <row r="648" spans="5:6" s="214" customFormat="1" ht="14.25">
      <c r="E648" s="201" t="s">
        <v>1003</v>
      </c>
      <c r="F648" s="201">
        <v>1087</v>
      </c>
    </row>
    <row r="649" spans="5:6" s="214" customFormat="1" ht="14.25">
      <c r="E649" s="201" t="s">
        <v>1004</v>
      </c>
      <c r="F649" s="201">
        <v>1047</v>
      </c>
    </row>
    <row r="650" spans="5:6" s="214" customFormat="1" ht="14.25">
      <c r="E650" s="201" t="s">
        <v>1005</v>
      </c>
      <c r="F650" s="201">
        <v>219</v>
      </c>
    </row>
    <row r="651" spans="5:6" s="214" customFormat="1" ht="14.25">
      <c r="E651" s="201" t="s">
        <v>1006</v>
      </c>
      <c r="F651" s="201">
        <v>3643</v>
      </c>
    </row>
    <row r="652" spans="5:6" s="214" customFormat="1" ht="14.25">
      <c r="E652" s="201" t="s">
        <v>1007</v>
      </c>
      <c r="F652" s="201">
        <v>4000</v>
      </c>
    </row>
    <row r="653" spans="5:6" s="214" customFormat="1" ht="14.25">
      <c r="E653" s="201" t="s">
        <v>1008</v>
      </c>
      <c r="F653" s="201">
        <v>3999</v>
      </c>
    </row>
    <row r="654" spans="5:6" s="214" customFormat="1" ht="14.25">
      <c r="E654" s="201" t="s">
        <v>1009</v>
      </c>
      <c r="F654" s="201">
        <v>1272</v>
      </c>
    </row>
    <row r="655" spans="5:6" s="214" customFormat="1" ht="14.25">
      <c r="E655" s="201" t="s">
        <v>1010</v>
      </c>
      <c r="F655" s="201">
        <v>3573</v>
      </c>
    </row>
    <row r="656" spans="5:6" s="214" customFormat="1" ht="14.25">
      <c r="E656" s="201" t="s">
        <v>1011</v>
      </c>
      <c r="F656" s="201">
        <v>3573</v>
      </c>
    </row>
    <row r="657" spans="5:6" s="214" customFormat="1" ht="14.25">
      <c r="E657" s="201" t="s">
        <v>1012</v>
      </c>
      <c r="F657" s="201">
        <v>820</v>
      </c>
    </row>
    <row r="658" spans="5:6" s="214" customFormat="1" ht="14.25">
      <c r="E658" s="201" t="s">
        <v>1013</v>
      </c>
      <c r="F658" s="201">
        <v>993</v>
      </c>
    </row>
    <row r="659" spans="5:6" s="214" customFormat="1" ht="14.25">
      <c r="E659" s="201" t="s">
        <v>1014</v>
      </c>
      <c r="F659" s="201">
        <v>801</v>
      </c>
    </row>
    <row r="660" spans="5:6" s="214" customFormat="1" ht="14.25">
      <c r="E660" s="201" t="s">
        <v>1015</v>
      </c>
      <c r="F660" s="201">
        <v>343</v>
      </c>
    </row>
    <row r="661" spans="5:6" s="214" customFormat="1" ht="14.25">
      <c r="E661" s="201" t="s">
        <v>1016</v>
      </c>
      <c r="F661" s="201">
        <v>3646</v>
      </c>
    </row>
    <row r="662" spans="5:6" s="214" customFormat="1" ht="14.25">
      <c r="E662" s="201" t="s">
        <v>1017</v>
      </c>
      <c r="F662" s="201">
        <v>9912</v>
      </c>
    </row>
    <row r="663" spans="5:6" s="214" customFormat="1" ht="14.25">
      <c r="E663" s="201" t="s">
        <v>1018</v>
      </c>
      <c r="F663" s="201">
        <v>3609</v>
      </c>
    </row>
    <row r="664" spans="5:6" s="214" customFormat="1" ht="14.25">
      <c r="E664" s="201" t="s">
        <v>1019</v>
      </c>
      <c r="F664" s="201">
        <v>1815</v>
      </c>
    </row>
    <row r="665" spans="5:6" s="214" customFormat="1" ht="14.25">
      <c r="E665" s="201" t="s">
        <v>1020</v>
      </c>
      <c r="F665" s="201">
        <v>280</v>
      </c>
    </row>
    <row r="666" spans="5:6" s="214" customFormat="1" ht="14.25">
      <c r="E666" s="201" t="s">
        <v>1021</v>
      </c>
      <c r="F666" s="201">
        <v>1257</v>
      </c>
    </row>
    <row r="667" spans="5:6" s="214" customFormat="1" ht="14.25">
      <c r="E667" s="201" t="s">
        <v>1022</v>
      </c>
      <c r="F667" s="201">
        <v>4005</v>
      </c>
    </row>
    <row r="668" spans="5:6" s="214" customFormat="1" ht="14.25">
      <c r="E668" s="201" t="s">
        <v>1023</v>
      </c>
      <c r="F668" s="201">
        <v>363</v>
      </c>
    </row>
    <row r="669" spans="5:6" s="214" customFormat="1" ht="14.25">
      <c r="E669" s="201" t="s">
        <v>1024</v>
      </c>
      <c r="F669" s="201">
        <v>90</v>
      </c>
    </row>
    <row r="670" spans="5:6" s="214" customFormat="1" ht="14.25">
      <c r="E670" s="201" t="s">
        <v>1025</v>
      </c>
      <c r="F670" s="201">
        <v>1879</v>
      </c>
    </row>
    <row r="671" spans="5:6" s="214" customFormat="1" ht="14.25">
      <c r="E671" s="201" t="s">
        <v>1026</v>
      </c>
      <c r="F671" s="201">
        <v>700</v>
      </c>
    </row>
    <row r="672" spans="5:6" s="214" customFormat="1" ht="14.25">
      <c r="E672" s="201" t="s">
        <v>1027</v>
      </c>
      <c r="F672" s="201">
        <v>13</v>
      </c>
    </row>
    <row r="673" spans="5:6" s="214" customFormat="1" ht="14.25">
      <c r="E673" s="201" t="s">
        <v>1028</v>
      </c>
      <c r="F673" s="201">
        <v>2034</v>
      </c>
    </row>
    <row r="674" spans="5:6" s="214" customFormat="1" ht="14.25">
      <c r="E674" s="201" t="s">
        <v>1029</v>
      </c>
      <c r="F674" s="201">
        <v>2036</v>
      </c>
    </row>
    <row r="675" spans="5:6" s="214" customFormat="1" ht="14.25">
      <c r="E675" s="201" t="s">
        <v>1030</v>
      </c>
      <c r="F675" s="201">
        <v>406</v>
      </c>
    </row>
    <row r="676" spans="5:6" s="214" customFormat="1" ht="14.25">
      <c r="E676" s="201" t="s">
        <v>1031</v>
      </c>
      <c r="F676" s="201">
        <v>1404</v>
      </c>
    </row>
    <row r="677" spans="5:6" s="214" customFormat="1" ht="14.25">
      <c r="E677" s="201" t="s">
        <v>1032</v>
      </c>
      <c r="F677" s="201">
        <v>397</v>
      </c>
    </row>
    <row r="678" spans="5:6" s="214" customFormat="1" ht="14.25">
      <c r="E678" s="201" t="s">
        <v>1033</v>
      </c>
      <c r="F678" s="201">
        <v>422</v>
      </c>
    </row>
    <row r="679" spans="5:6" s="214" customFormat="1" ht="14.25">
      <c r="E679" s="201" t="s">
        <v>1034</v>
      </c>
      <c r="F679" s="201">
        <v>1024</v>
      </c>
    </row>
    <row r="680" spans="5:6" s="214" customFormat="1" ht="14.25">
      <c r="E680" s="201" t="s">
        <v>1035</v>
      </c>
      <c r="F680" s="201">
        <v>162</v>
      </c>
    </row>
    <row r="681" spans="5:6" s="214" customFormat="1" ht="14.25">
      <c r="E681" s="201" t="s">
        <v>1036</v>
      </c>
      <c r="F681" s="201">
        <v>3717</v>
      </c>
    </row>
    <row r="682" spans="5:6" s="214" customFormat="1" ht="14.25">
      <c r="E682" s="201" t="s">
        <v>1037</v>
      </c>
      <c r="F682" s="201">
        <v>496</v>
      </c>
    </row>
    <row r="683" spans="5:6" s="214" customFormat="1" ht="14.25">
      <c r="E683" s="201" t="s">
        <v>1038</v>
      </c>
      <c r="F683" s="201">
        <v>1209</v>
      </c>
    </row>
    <row r="684" spans="5:6" s="214" customFormat="1" ht="14.25">
      <c r="E684" s="201" t="s">
        <v>1039</v>
      </c>
      <c r="F684" s="201">
        <v>3770</v>
      </c>
    </row>
    <row r="685" spans="5:6" s="214" customFormat="1" ht="14.25">
      <c r="E685" s="201" t="s">
        <v>1040</v>
      </c>
      <c r="F685" s="201">
        <v>6700</v>
      </c>
    </row>
    <row r="686" spans="5:6" s="214" customFormat="1" ht="14.25">
      <c r="E686" s="201" t="s">
        <v>1041</v>
      </c>
      <c r="F686" s="201">
        <v>962</v>
      </c>
    </row>
    <row r="687" spans="5:6" s="214" customFormat="1" ht="14.25">
      <c r="E687" s="201" t="s">
        <v>1042</v>
      </c>
      <c r="F687" s="201">
        <v>962</v>
      </c>
    </row>
    <row r="688" spans="5:6" s="214" customFormat="1" ht="14.25">
      <c r="E688" s="201" t="s">
        <v>1043</v>
      </c>
      <c r="F688" s="201">
        <v>498</v>
      </c>
    </row>
    <row r="689" spans="5:6" s="214" customFormat="1" ht="14.25">
      <c r="E689" s="201" t="s">
        <v>1044</v>
      </c>
      <c r="F689" s="201">
        <v>497</v>
      </c>
    </row>
    <row r="690" spans="5:6" s="214" customFormat="1" ht="14.25">
      <c r="E690" s="201" t="s">
        <v>1045</v>
      </c>
      <c r="F690" s="201">
        <v>2730</v>
      </c>
    </row>
    <row r="691" spans="5:6" s="214" customFormat="1" ht="14.25">
      <c r="E691" s="201" t="s">
        <v>1046</v>
      </c>
      <c r="F691" s="201">
        <v>497</v>
      </c>
    </row>
    <row r="692" spans="5:6" s="214" customFormat="1" ht="14.25">
      <c r="E692" s="201" t="s">
        <v>1047</v>
      </c>
      <c r="F692" s="201">
        <v>2720</v>
      </c>
    </row>
    <row r="693" spans="5:6" s="214" customFormat="1" ht="14.25">
      <c r="E693" s="201" t="s">
        <v>1048</v>
      </c>
      <c r="F693" s="201">
        <v>663</v>
      </c>
    </row>
    <row r="694" spans="5:6" s="214" customFormat="1" ht="14.25">
      <c r="E694" s="201" t="s">
        <v>1049</v>
      </c>
      <c r="F694" s="201">
        <v>2100</v>
      </c>
    </row>
    <row r="695" spans="5:6" s="214" customFormat="1" ht="14.25">
      <c r="E695" s="201" t="s">
        <v>1050</v>
      </c>
      <c r="F695" s="201">
        <v>268</v>
      </c>
    </row>
    <row r="696" spans="5:6" s="214" customFormat="1" ht="14.25">
      <c r="E696" s="201" t="s">
        <v>1051</v>
      </c>
      <c r="F696" s="201">
        <v>462</v>
      </c>
    </row>
    <row r="697" spans="5:6" s="214" customFormat="1" ht="14.25">
      <c r="E697" s="201" t="s">
        <v>1052</v>
      </c>
      <c r="F697" s="201">
        <v>1181</v>
      </c>
    </row>
    <row r="698" spans="5:6" s="214" customFormat="1" ht="14.25">
      <c r="E698" s="201" t="s">
        <v>1053</v>
      </c>
      <c r="F698" s="201">
        <v>1177</v>
      </c>
    </row>
    <row r="699" spans="5:6" s="214" customFormat="1" ht="14.25">
      <c r="E699" s="201" t="s">
        <v>1054</v>
      </c>
      <c r="F699" s="201">
        <v>3788</v>
      </c>
    </row>
    <row r="700" spans="5:6" s="214" customFormat="1" ht="14.25">
      <c r="E700" s="201" t="s">
        <v>1055</v>
      </c>
      <c r="F700" s="201">
        <v>8900</v>
      </c>
    </row>
    <row r="701" spans="5:6" s="214" customFormat="1" ht="14.25">
      <c r="E701" s="201" t="s">
        <v>1056</v>
      </c>
      <c r="F701" s="201">
        <v>547</v>
      </c>
    </row>
    <row r="702" spans="5:6" s="214" customFormat="1" ht="14.25">
      <c r="E702" s="201" t="s">
        <v>1057</v>
      </c>
      <c r="F702" s="201">
        <v>8901</v>
      </c>
    </row>
    <row r="703" spans="5:6" s="214" customFormat="1" ht="14.25">
      <c r="E703" s="201" t="s">
        <v>1058</v>
      </c>
      <c r="F703" s="201">
        <v>8900</v>
      </c>
    </row>
    <row r="704" spans="5:6" s="214" customFormat="1" ht="14.25">
      <c r="E704" s="201" t="s">
        <v>1059</v>
      </c>
      <c r="F704" s="201">
        <v>3743</v>
      </c>
    </row>
    <row r="705" spans="5:6" s="214" customFormat="1" ht="14.25">
      <c r="E705" s="201" t="s">
        <v>1060</v>
      </c>
      <c r="F705" s="201">
        <v>1214</v>
      </c>
    </row>
    <row r="706" spans="5:6" s="214" customFormat="1" ht="14.25">
      <c r="E706" s="201" t="s">
        <v>1061</v>
      </c>
      <c r="F706" s="201">
        <v>498</v>
      </c>
    </row>
    <row r="707" spans="5:6" s="214" customFormat="1" ht="14.25">
      <c r="E707" s="201" t="s">
        <v>1062</v>
      </c>
      <c r="F707" s="201">
        <v>1295</v>
      </c>
    </row>
    <row r="708" spans="5:6" s="214" customFormat="1" ht="14.25">
      <c r="E708" s="201" t="s">
        <v>1063</v>
      </c>
      <c r="F708" s="201">
        <v>1232</v>
      </c>
    </row>
    <row r="709" spans="5:6" s="214" customFormat="1" ht="14.25">
      <c r="E709" s="201" t="s">
        <v>1064</v>
      </c>
      <c r="F709" s="201">
        <v>46</v>
      </c>
    </row>
    <row r="710" spans="5:6" s="214" customFormat="1" ht="14.25">
      <c r="E710" s="201" t="s">
        <v>1065</v>
      </c>
      <c r="F710" s="201">
        <v>2660</v>
      </c>
    </row>
    <row r="711" spans="5:6" s="214" customFormat="1" ht="14.25">
      <c r="E711" s="201" t="s">
        <v>1066</v>
      </c>
      <c r="F711" s="201">
        <v>96</v>
      </c>
    </row>
    <row r="712" spans="5:6" s="214" customFormat="1" ht="14.25">
      <c r="E712" s="201" t="s">
        <v>1067</v>
      </c>
      <c r="F712" s="201">
        <v>798</v>
      </c>
    </row>
    <row r="713" spans="5:6" s="214" customFormat="1" ht="14.25">
      <c r="E713" s="201" t="s">
        <v>1068</v>
      </c>
      <c r="F713" s="201">
        <v>577</v>
      </c>
    </row>
    <row r="714" spans="5:6" s="214" customFormat="1" ht="14.25">
      <c r="E714" s="201" t="s">
        <v>1069</v>
      </c>
      <c r="F714" s="201">
        <v>1134</v>
      </c>
    </row>
    <row r="715" spans="5:6" s="214" customFormat="1" ht="14.25">
      <c r="E715" s="201" t="s">
        <v>1070</v>
      </c>
      <c r="F715" s="201">
        <v>758</v>
      </c>
    </row>
    <row r="716" spans="5:6" s="214" customFormat="1" ht="14.25">
      <c r="E716" s="201" t="s">
        <v>1071</v>
      </c>
      <c r="F716" s="201">
        <v>358</v>
      </c>
    </row>
    <row r="717" spans="5:6" s="214" customFormat="1" ht="14.25">
      <c r="E717" s="201" t="s">
        <v>1072</v>
      </c>
      <c r="F717" s="201">
        <v>775</v>
      </c>
    </row>
    <row r="718" spans="5:6" s="214" customFormat="1" ht="14.25">
      <c r="E718" s="201" t="s">
        <v>1073</v>
      </c>
      <c r="F718" s="201">
        <v>64</v>
      </c>
    </row>
    <row r="719" spans="5:6" s="214" customFormat="1" ht="14.25">
      <c r="E719" s="201" t="s">
        <v>1074</v>
      </c>
      <c r="F719" s="201">
        <v>1144</v>
      </c>
    </row>
    <row r="720" spans="5:6" s="214" customFormat="1" ht="14.25">
      <c r="E720" s="201" t="s">
        <v>1075</v>
      </c>
      <c r="F720" s="201">
        <v>233</v>
      </c>
    </row>
    <row r="721" spans="5:6" s="214" customFormat="1" ht="14.25">
      <c r="E721" s="201" t="s">
        <v>1076</v>
      </c>
      <c r="F721" s="201">
        <v>9400</v>
      </c>
    </row>
    <row r="722" spans="5:6" s="214" customFormat="1" ht="14.25">
      <c r="E722" s="201" t="s">
        <v>1077</v>
      </c>
      <c r="F722" s="201">
        <v>1158</v>
      </c>
    </row>
    <row r="723" spans="5:6" s="214" customFormat="1" ht="14.25">
      <c r="E723" s="201" t="s">
        <v>1078</v>
      </c>
      <c r="F723" s="201">
        <v>1923</v>
      </c>
    </row>
    <row r="724" spans="5:6" s="214" customFormat="1" ht="14.25">
      <c r="E724" s="201" t="s">
        <v>1079</v>
      </c>
      <c r="F724" s="201">
        <v>2009</v>
      </c>
    </row>
    <row r="725" spans="5:6" s="214" customFormat="1" ht="14.25">
      <c r="E725" s="201" t="s">
        <v>1080</v>
      </c>
      <c r="F725" s="201">
        <v>1226</v>
      </c>
    </row>
    <row r="726" spans="5:6" s="214" customFormat="1" ht="14.25">
      <c r="E726" s="201" t="s">
        <v>1081</v>
      </c>
      <c r="F726" s="201">
        <v>1112</v>
      </c>
    </row>
    <row r="727" spans="5:6" s="214" customFormat="1" ht="14.25">
      <c r="E727" s="201" t="s">
        <v>1082</v>
      </c>
      <c r="F727" s="201">
        <v>4007</v>
      </c>
    </row>
    <row r="728" spans="5:6" s="214" customFormat="1" ht="14.25">
      <c r="E728" s="201" t="s">
        <v>1083</v>
      </c>
      <c r="F728" s="201">
        <v>803</v>
      </c>
    </row>
    <row r="729" spans="5:6" s="214" customFormat="1" ht="14.25">
      <c r="E729" s="201" t="s">
        <v>1084</v>
      </c>
      <c r="F729" s="201">
        <v>452</v>
      </c>
    </row>
    <row r="730" spans="5:6" s="214" customFormat="1" ht="14.25">
      <c r="E730" s="201" t="s">
        <v>1085</v>
      </c>
      <c r="F730" s="201">
        <v>1833</v>
      </c>
    </row>
    <row r="731" spans="5:6" s="214" customFormat="1" ht="14.25">
      <c r="E731" s="201" t="s">
        <v>1086</v>
      </c>
      <c r="F731" s="201">
        <v>452</v>
      </c>
    </row>
    <row r="732" spans="5:6" s="214" customFormat="1" ht="14.25">
      <c r="E732" s="201" t="s">
        <v>1087</v>
      </c>
      <c r="F732" s="201">
        <v>1836</v>
      </c>
    </row>
    <row r="733" spans="5:6" s="214" customFormat="1" ht="14.25">
      <c r="E733" s="201" t="s">
        <v>1088</v>
      </c>
      <c r="F733" s="201">
        <v>5</v>
      </c>
    </row>
    <row r="734" spans="5:6" s="214" customFormat="1" ht="14.25">
      <c r="E734" s="201" t="s">
        <v>1089</v>
      </c>
      <c r="F734" s="201">
        <v>409</v>
      </c>
    </row>
    <row r="735" spans="5:6" s="214" customFormat="1" ht="14.25">
      <c r="E735" s="201" t="s">
        <v>1090</v>
      </c>
      <c r="F735" s="201">
        <v>866</v>
      </c>
    </row>
    <row r="736" spans="5:6" s="214" customFormat="1" ht="14.25">
      <c r="E736" s="201" t="s">
        <v>1091</v>
      </c>
      <c r="F736" s="201">
        <v>3607</v>
      </c>
    </row>
    <row r="737" spans="5:6" s="214" customFormat="1" ht="14.25">
      <c r="E737" s="201" t="s">
        <v>1092</v>
      </c>
      <c r="F737" s="201">
        <v>811</v>
      </c>
    </row>
    <row r="738" spans="5:6" s="214" customFormat="1" ht="14.25">
      <c r="E738" s="201" t="s">
        <v>1093</v>
      </c>
      <c r="F738" s="201">
        <v>9012</v>
      </c>
    </row>
    <row r="739" spans="5:6" s="214" customFormat="1" ht="14.25">
      <c r="E739" s="201" t="s">
        <v>1094</v>
      </c>
      <c r="F739" s="201">
        <v>753</v>
      </c>
    </row>
    <row r="740" spans="5:6" s="214" customFormat="1" ht="14.25">
      <c r="E740" s="201" t="s">
        <v>1095</v>
      </c>
      <c r="F740" s="201">
        <v>2011</v>
      </c>
    </row>
    <row r="741" spans="5:6" s="214" customFormat="1" ht="14.25">
      <c r="E741" s="201" t="s">
        <v>1096</v>
      </c>
      <c r="F741" s="201">
        <v>29</v>
      </c>
    </row>
    <row r="742" spans="5:6" s="214" customFormat="1" ht="14.25">
      <c r="E742" s="201" t="s">
        <v>1097</v>
      </c>
      <c r="F742" s="201">
        <v>440</v>
      </c>
    </row>
    <row r="743" spans="5:6" s="214" customFormat="1" ht="14.25">
      <c r="E743" s="201" t="s">
        <v>1098</v>
      </c>
      <c r="F743" s="201">
        <v>575</v>
      </c>
    </row>
    <row r="744" spans="5:6" s="214" customFormat="1" ht="14.25">
      <c r="E744" s="201" t="s">
        <v>1099</v>
      </c>
      <c r="F744" s="201">
        <v>1138</v>
      </c>
    </row>
    <row r="745" spans="5:6" s="214" customFormat="1" ht="14.25">
      <c r="E745" s="201" t="s">
        <v>1100</v>
      </c>
      <c r="F745" s="201">
        <v>1117</v>
      </c>
    </row>
    <row r="746" spans="5:6" s="214" customFormat="1" ht="14.25">
      <c r="E746" s="201" t="s">
        <v>1101</v>
      </c>
      <c r="F746" s="201">
        <v>1897</v>
      </c>
    </row>
    <row r="747" spans="5:6" s="214" customFormat="1" ht="14.25">
      <c r="E747" s="201" t="s">
        <v>1102</v>
      </c>
      <c r="F747" s="201">
        <v>1044</v>
      </c>
    </row>
    <row r="748" spans="5:6" s="214" customFormat="1" ht="14.25">
      <c r="E748" s="201" t="s">
        <v>1103</v>
      </c>
      <c r="F748" s="201">
        <v>795</v>
      </c>
    </row>
    <row r="749" spans="5:6" s="214" customFormat="1" ht="14.25">
      <c r="E749" s="201" t="s">
        <v>1104</v>
      </c>
      <c r="F749" s="201">
        <v>499</v>
      </c>
    </row>
    <row r="750" spans="5:6" s="214" customFormat="1" ht="14.25">
      <c r="E750" s="201" t="s">
        <v>1105</v>
      </c>
      <c r="F750" s="201">
        <v>3566</v>
      </c>
    </row>
    <row r="751" spans="5:6" s="214" customFormat="1" ht="14.25">
      <c r="E751" s="201" t="s">
        <v>1106</v>
      </c>
      <c r="F751" s="201">
        <v>134</v>
      </c>
    </row>
    <row r="752" spans="5:6" s="214" customFormat="1" ht="14.25">
      <c r="E752" s="201" t="s">
        <v>1107</v>
      </c>
      <c r="F752" s="201">
        <v>453</v>
      </c>
    </row>
    <row r="753" spans="5:6" s="214" customFormat="1" ht="14.25">
      <c r="E753" s="201" t="s">
        <v>1108</v>
      </c>
      <c r="F753" s="201">
        <v>3749</v>
      </c>
    </row>
    <row r="754" spans="5:6" s="214" customFormat="1" ht="14.25">
      <c r="E754" s="201" t="s">
        <v>1109</v>
      </c>
      <c r="F754" s="201">
        <v>759</v>
      </c>
    </row>
    <row r="755" spans="5:6" s="214" customFormat="1" ht="14.25">
      <c r="E755" s="201" t="s">
        <v>1110</v>
      </c>
      <c r="F755" s="201">
        <v>417</v>
      </c>
    </row>
    <row r="756" spans="5:6" s="214" customFormat="1" ht="14.25">
      <c r="E756" s="201" t="s">
        <v>1111</v>
      </c>
      <c r="F756" s="201">
        <v>1999</v>
      </c>
    </row>
    <row r="757" spans="5:6" s="214" customFormat="1" ht="14.25">
      <c r="E757" s="201" t="s">
        <v>1112</v>
      </c>
      <c r="F757" s="201">
        <v>3647</v>
      </c>
    </row>
    <row r="758" spans="5:6" s="214" customFormat="1" ht="14.25">
      <c r="E758" s="201" t="s">
        <v>1113</v>
      </c>
      <c r="F758" s="201">
        <v>9240</v>
      </c>
    </row>
    <row r="759" spans="5:6" s="214" customFormat="1" ht="14.25">
      <c r="E759" s="201" t="s">
        <v>1114</v>
      </c>
      <c r="F759" s="201">
        <v>241</v>
      </c>
    </row>
    <row r="760" spans="5:6" s="214" customFormat="1" ht="14.25">
      <c r="E760" s="201" t="s">
        <v>1115</v>
      </c>
      <c r="F760" s="201">
        <v>240</v>
      </c>
    </row>
    <row r="761" spans="5:6" s="214" customFormat="1" ht="14.25">
      <c r="E761" s="201" t="s">
        <v>1116</v>
      </c>
      <c r="F761" s="201">
        <v>623</v>
      </c>
    </row>
    <row r="762" spans="5:6" s="214" customFormat="1" ht="14.25">
      <c r="E762" s="201" t="s">
        <v>1117</v>
      </c>
      <c r="F762" s="201">
        <v>2026</v>
      </c>
    </row>
    <row r="763" spans="5:6" s="214" customFormat="1" ht="14.25">
      <c r="E763" s="201" t="s">
        <v>1118</v>
      </c>
      <c r="F763" s="201">
        <v>831</v>
      </c>
    </row>
    <row r="764" spans="5:6" s="214" customFormat="1" ht="14.25">
      <c r="E764" s="201" t="s">
        <v>1119</v>
      </c>
      <c r="F764" s="201">
        <v>9831</v>
      </c>
    </row>
    <row r="765" spans="5:6" s="214" customFormat="1" ht="14.25">
      <c r="E765" s="201" t="s">
        <v>1120</v>
      </c>
      <c r="F765" s="201">
        <v>3000</v>
      </c>
    </row>
    <row r="766" spans="5:6" s="214" customFormat="1" ht="14.25">
      <c r="E766" s="201" t="s">
        <v>1121</v>
      </c>
      <c r="F766" s="201">
        <v>3001</v>
      </c>
    </row>
    <row r="767" spans="5:6" s="214" customFormat="1" ht="14.25">
      <c r="E767" s="201" t="s">
        <v>1122</v>
      </c>
      <c r="F767" s="201">
        <v>3002</v>
      </c>
    </row>
    <row r="768" spans="5:6" s="214" customFormat="1" ht="14.25">
      <c r="E768" s="201" t="s">
        <v>1123</v>
      </c>
      <c r="F768" s="201">
        <v>3501</v>
      </c>
    </row>
    <row r="769" spans="5:6" s="214" customFormat="1" ht="14.25">
      <c r="E769" s="201" t="s">
        <v>1124</v>
      </c>
      <c r="F769" s="201">
        <v>3502</v>
      </c>
    </row>
    <row r="770" spans="5:6" s="214" customFormat="1" ht="14.25">
      <c r="E770" s="201" t="s">
        <v>1125</v>
      </c>
      <c r="F770" s="201">
        <v>3003</v>
      </c>
    </row>
    <row r="771" spans="5:6" s="214" customFormat="1" ht="14.25">
      <c r="E771" s="201" t="s">
        <v>1126</v>
      </c>
      <c r="F771" s="201">
        <v>718</v>
      </c>
    </row>
    <row r="772" spans="5:6" s="214" customFormat="1" ht="14.25">
      <c r="E772" s="201" t="s">
        <v>1127</v>
      </c>
      <c r="F772" s="201">
        <v>502</v>
      </c>
    </row>
    <row r="773" spans="5:6" s="214" customFormat="1" ht="14.25">
      <c r="E773" s="201" t="s">
        <v>1128</v>
      </c>
      <c r="F773" s="201">
        <v>9502</v>
      </c>
    </row>
    <row r="774" spans="5:6" s="214" customFormat="1" ht="14.25">
      <c r="E774" s="201" t="s">
        <v>1129</v>
      </c>
      <c r="F774" s="201">
        <v>183</v>
      </c>
    </row>
    <row r="775" spans="5:6" s="214" customFormat="1" ht="14.25">
      <c r="E775" s="201" t="s">
        <v>1130</v>
      </c>
      <c r="F775" s="201">
        <v>9994</v>
      </c>
    </row>
    <row r="776" spans="5:6" s="214" customFormat="1" ht="14.25">
      <c r="E776" s="201" t="s">
        <v>1131</v>
      </c>
      <c r="F776" s="201">
        <v>9992</v>
      </c>
    </row>
    <row r="777" spans="5:6" s="214" customFormat="1" ht="14.25">
      <c r="E777" s="201" t="s">
        <v>1132</v>
      </c>
      <c r="F777" s="201">
        <v>9993</v>
      </c>
    </row>
    <row r="778" spans="5:6" s="214" customFormat="1" ht="14.25">
      <c r="E778" s="201" t="s">
        <v>1133</v>
      </c>
      <c r="F778" s="201">
        <v>9999</v>
      </c>
    </row>
    <row r="779" spans="5:6" s="214" customFormat="1" ht="14.25">
      <c r="E779" s="201" t="s">
        <v>1134</v>
      </c>
      <c r="F779" s="201">
        <v>916</v>
      </c>
    </row>
    <row r="780" spans="5:6" s="214" customFormat="1" ht="14.25">
      <c r="E780" s="201" t="s">
        <v>1135</v>
      </c>
      <c r="F780" s="201">
        <v>805</v>
      </c>
    </row>
    <row r="781" spans="5:6" s="214" customFormat="1" ht="14.25">
      <c r="E781" s="201" t="s">
        <v>1136</v>
      </c>
      <c r="F781" s="201">
        <v>828</v>
      </c>
    </row>
    <row r="782" spans="5:6" s="214" customFormat="1" ht="14.25">
      <c r="E782" s="201" t="s">
        <v>1137</v>
      </c>
      <c r="F782" s="201">
        <v>1227</v>
      </c>
    </row>
    <row r="783" spans="5:6" s="214" customFormat="1" ht="14.25">
      <c r="E783" s="201" t="s">
        <v>1138</v>
      </c>
      <c r="F783" s="201">
        <v>504</v>
      </c>
    </row>
    <row r="784" spans="5:6" s="214" customFormat="1" ht="14.25">
      <c r="E784" s="201" t="s">
        <v>1139</v>
      </c>
      <c r="F784" s="201">
        <v>505</v>
      </c>
    </row>
    <row r="785" spans="5:6" s="214" customFormat="1" ht="14.25">
      <c r="E785" s="201" t="s">
        <v>1140</v>
      </c>
      <c r="F785" s="201">
        <v>576</v>
      </c>
    </row>
    <row r="786" spans="5:6" s="214" customFormat="1" ht="14.25">
      <c r="E786" s="201" t="s">
        <v>1141</v>
      </c>
      <c r="F786" s="201">
        <v>371</v>
      </c>
    </row>
    <row r="787" spans="5:6" s="214" customFormat="1" ht="14.25">
      <c r="E787" s="201" t="s">
        <v>1142</v>
      </c>
      <c r="F787" s="201">
        <v>371</v>
      </c>
    </row>
    <row r="788" spans="5:6" s="214" customFormat="1" ht="14.25">
      <c r="E788" s="201" t="s">
        <v>1143</v>
      </c>
      <c r="F788" s="201">
        <v>1338</v>
      </c>
    </row>
    <row r="789" spans="5:6" s="214" customFormat="1" ht="14.25">
      <c r="E789" s="201" t="s">
        <v>1144</v>
      </c>
      <c r="F789" s="201">
        <v>3564</v>
      </c>
    </row>
    <row r="790" spans="5:6" s="214" customFormat="1" ht="14.25">
      <c r="E790" s="201" t="s">
        <v>1145</v>
      </c>
      <c r="F790" s="201">
        <v>1224</v>
      </c>
    </row>
    <row r="791" spans="5:6" s="214" customFormat="1" ht="14.25">
      <c r="E791" s="201" t="s">
        <v>1146</v>
      </c>
      <c r="F791" s="201">
        <v>3779</v>
      </c>
    </row>
    <row r="792" spans="5:6" s="214" customFormat="1" ht="14.25">
      <c r="E792" s="201" t="s">
        <v>1147</v>
      </c>
      <c r="F792" s="201">
        <v>824</v>
      </c>
    </row>
    <row r="793" spans="5:6" s="214" customFormat="1" ht="14.25">
      <c r="E793" s="201" t="s">
        <v>1148</v>
      </c>
      <c r="F793" s="201">
        <v>1252</v>
      </c>
    </row>
    <row r="794" spans="5:6" s="214" customFormat="1" ht="14.25">
      <c r="E794" s="201" t="s">
        <v>1149</v>
      </c>
      <c r="F794" s="201">
        <v>1210</v>
      </c>
    </row>
    <row r="795" spans="5:6" s="214" customFormat="1" ht="14.25">
      <c r="E795" s="201" t="s">
        <v>1150</v>
      </c>
      <c r="F795" s="201">
        <v>1367</v>
      </c>
    </row>
    <row r="796" spans="5:6" s="214" customFormat="1" ht="14.25">
      <c r="E796" s="201" t="s">
        <v>1151</v>
      </c>
      <c r="F796" s="201">
        <v>1153</v>
      </c>
    </row>
    <row r="797" spans="5:6" s="214" customFormat="1" ht="14.25">
      <c r="E797" s="201" t="s">
        <v>1152</v>
      </c>
      <c r="F797" s="201">
        <v>1183</v>
      </c>
    </row>
    <row r="798" spans="5:6" s="214" customFormat="1" ht="14.25">
      <c r="E798" s="201" t="s">
        <v>1153</v>
      </c>
      <c r="F798" s="201">
        <v>1229</v>
      </c>
    </row>
    <row r="799" spans="5:6" s="214" customFormat="1" ht="14.25">
      <c r="E799" s="201" t="s">
        <v>1154</v>
      </c>
      <c r="F799" s="201">
        <v>1331</v>
      </c>
    </row>
    <row r="800" spans="5:6" s="214" customFormat="1" ht="14.25">
      <c r="E800" s="201" t="s">
        <v>1155</v>
      </c>
      <c r="F800" s="201">
        <v>1291</v>
      </c>
    </row>
    <row r="801" spans="5:6" s="214" customFormat="1" ht="14.25">
      <c r="E801" s="201" t="s">
        <v>1156</v>
      </c>
      <c r="F801" s="201">
        <v>1201</v>
      </c>
    </row>
    <row r="802" spans="5:6" s="214" customFormat="1" ht="14.25">
      <c r="E802" s="201" t="s">
        <v>1157</v>
      </c>
      <c r="F802" s="201">
        <v>2006</v>
      </c>
    </row>
    <row r="803" spans="5:6" s="214" customFormat="1" ht="14.25">
      <c r="E803" s="201" t="s">
        <v>1158</v>
      </c>
      <c r="F803" s="201">
        <v>4028</v>
      </c>
    </row>
    <row r="804" spans="5:6" s="214" customFormat="1" ht="14.25">
      <c r="E804" s="201" t="s">
        <v>1159</v>
      </c>
      <c r="F804" s="201">
        <v>63</v>
      </c>
    </row>
    <row r="805" spans="5:6" s="214" customFormat="1" ht="14.25">
      <c r="E805" s="201" t="s">
        <v>1160</v>
      </c>
      <c r="F805" s="201">
        <v>57</v>
      </c>
    </row>
    <row r="806" spans="5:6" s="214" customFormat="1" ht="14.25">
      <c r="E806" s="201" t="s">
        <v>1161</v>
      </c>
      <c r="F806" s="201">
        <v>840</v>
      </c>
    </row>
    <row r="807" spans="5:6" s="214" customFormat="1" ht="14.25">
      <c r="E807" s="201" t="s">
        <v>1162</v>
      </c>
      <c r="F807" s="201">
        <v>1059</v>
      </c>
    </row>
    <row r="808" spans="5:6" s="214" customFormat="1" ht="14.25">
      <c r="E808" s="201" t="s">
        <v>1163</v>
      </c>
      <c r="F808" s="201">
        <v>859</v>
      </c>
    </row>
    <row r="809" spans="5:6" s="214" customFormat="1" ht="14.25">
      <c r="E809" s="201" t="s">
        <v>1164</v>
      </c>
      <c r="F809" s="201">
        <v>1296</v>
      </c>
    </row>
    <row r="810" spans="5:6" s="214" customFormat="1" ht="14.25">
      <c r="E810" s="201" t="s">
        <v>1165</v>
      </c>
      <c r="F810" s="201">
        <v>978</v>
      </c>
    </row>
    <row r="811" spans="5:6" s="214" customFormat="1" ht="14.25">
      <c r="E811" s="201" t="s">
        <v>1166</v>
      </c>
      <c r="F811" s="201">
        <v>857</v>
      </c>
    </row>
    <row r="812" spans="5:6" s="214" customFormat="1" ht="14.25">
      <c r="E812" s="201" t="s">
        <v>1167</v>
      </c>
      <c r="F812" s="201">
        <v>3638</v>
      </c>
    </row>
    <row r="813" spans="5:6" s="214" customFormat="1" ht="14.25">
      <c r="E813" s="201" t="s">
        <v>1168</v>
      </c>
      <c r="F813" s="201">
        <v>364</v>
      </c>
    </row>
    <row r="814" spans="5:6" s="214" customFormat="1" ht="14.25">
      <c r="E814" s="201" t="s">
        <v>1169</v>
      </c>
      <c r="F814" s="201">
        <v>690</v>
      </c>
    </row>
    <row r="815" spans="5:6" s="214" customFormat="1" ht="14.25">
      <c r="E815" s="201" t="s">
        <v>1170</v>
      </c>
      <c r="F815" s="201">
        <v>220</v>
      </c>
    </row>
    <row r="816" spans="5:6" s="214" customFormat="1" ht="14.25">
      <c r="E816" s="201" t="s">
        <v>1171</v>
      </c>
      <c r="F816" s="201">
        <v>177</v>
      </c>
    </row>
    <row r="817" spans="5:6" s="214" customFormat="1" ht="14.25">
      <c r="E817" s="201" t="s">
        <v>1172</v>
      </c>
      <c r="F817" s="201">
        <v>357</v>
      </c>
    </row>
    <row r="818" spans="5:6" s="214" customFormat="1" ht="14.25">
      <c r="E818" s="201" t="s">
        <v>1173</v>
      </c>
      <c r="F818" s="201">
        <v>2010</v>
      </c>
    </row>
    <row r="819" spans="5:6" s="214" customFormat="1" ht="14.25">
      <c r="E819" s="201" t="s">
        <v>1174</v>
      </c>
      <c r="F819" s="201">
        <v>633</v>
      </c>
    </row>
    <row r="820" spans="5:6" s="214" customFormat="1" ht="14.25">
      <c r="E820" s="201" t="s">
        <v>1175</v>
      </c>
      <c r="F820" s="201">
        <v>132</v>
      </c>
    </row>
    <row r="821" spans="5:6" s="214" customFormat="1" ht="14.25">
      <c r="E821" s="201" t="s">
        <v>1176</v>
      </c>
      <c r="F821" s="201">
        <v>106</v>
      </c>
    </row>
    <row r="822" spans="5:6" s="214" customFormat="1" ht="14.25">
      <c r="E822" s="201" t="s">
        <v>1177</v>
      </c>
      <c r="F822" s="201">
        <v>427</v>
      </c>
    </row>
    <row r="823" spans="5:6" s="214" customFormat="1" ht="14.25">
      <c r="E823" s="201" t="s">
        <v>1178</v>
      </c>
      <c r="F823" s="201">
        <v>310</v>
      </c>
    </row>
    <row r="824" spans="5:6" s="214" customFormat="1" ht="14.25">
      <c r="E824" s="201" t="s">
        <v>1179</v>
      </c>
      <c r="F824" s="201">
        <v>76</v>
      </c>
    </row>
    <row r="825" spans="5:6" s="214" customFormat="1" ht="14.25">
      <c r="E825" s="201" t="s">
        <v>1180</v>
      </c>
      <c r="F825" s="201">
        <v>707</v>
      </c>
    </row>
    <row r="826" spans="5:6" s="214" customFormat="1" ht="14.25">
      <c r="E826" s="201" t="s">
        <v>1181</v>
      </c>
      <c r="F826" s="201">
        <v>3796</v>
      </c>
    </row>
    <row r="827" spans="5:6" s="214" customFormat="1" ht="14.25">
      <c r="E827" s="201" t="s">
        <v>1182</v>
      </c>
      <c r="F827" s="201">
        <v>192</v>
      </c>
    </row>
    <row r="828" spans="5:6" s="214" customFormat="1" ht="14.25">
      <c r="E828" s="201" t="s">
        <v>1183</v>
      </c>
      <c r="F828" s="201">
        <v>254</v>
      </c>
    </row>
    <row r="829" spans="5:6" s="214" customFormat="1" ht="14.25">
      <c r="E829" s="201" t="s">
        <v>1184</v>
      </c>
      <c r="F829" s="201">
        <v>582</v>
      </c>
    </row>
    <row r="830" spans="5:6" s="214" customFormat="1" ht="14.25">
      <c r="E830" s="201" t="s">
        <v>1185</v>
      </c>
      <c r="F830" s="201">
        <v>890</v>
      </c>
    </row>
    <row r="831" spans="5:6" s="214" customFormat="1" ht="14.25">
      <c r="E831" s="201" t="s">
        <v>1186</v>
      </c>
      <c r="F831" s="201">
        <v>443</v>
      </c>
    </row>
    <row r="832" spans="5:6" s="214" customFormat="1" ht="14.25">
      <c r="E832" s="201" t="s">
        <v>1187</v>
      </c>
      <c r="F832" s="201">
        <v>187</v>
      </c>
    </row>
    <row r="833" spans="5:6" s="214" customFormat="1" ht="14.25">
      <c r="E833" s="201" t="s">
        <v>1188</v>
      </c>
      <c r="F833" s="201">
        <v>217</v>
      </c>
    </row>
    <row r="834" spans="5:6" s="214" customFormat="1" ht="14.25">
      <c r="E834" s="201" t="s">
        <v>1189</v>
      </c>
      <c r="F834" s="201">
        <v>888</v>
      </c>
    </row>
    <row r="835" spans="5:6" s="214" customFormat="1" ht="14.25">
      <c r="E835" s="201" t="s">
        <v>1190</v>
      </c>
      <c r="F835" s="201">
        <v>190</v>
      </c>
    </row>
    <row r="836" spans="5:6" s="214" customFormat="1" ht="14.25">
      <c r="E836" s="201" t="s">
        <v>1191</v>
      </c>
      <c r="F836" s="201">
        <v>320</v>
      </c>
    </row>
    <row r="837" spans="5:6" s="214" customFormat="1" ht="14.25">
      <c r="E837" s="201" t="s">
        <v>1192</v>
      </c>
      <c r="F837" s="201">
        <v>1263</v>
      </c>
    </row>
    <row r="838" spans="5:6" s="214" customFormat="1" ht="14.25">
      <c r="E838" s="201" t="s">
        <v>1193</v>
      </c>
      <c r="F838" s="201">
        <v>1325</v>
      </c>
    </row>
    <row r="839" spans="5:6" s="214" customFormat="1" ht="14.25">
      <c r="E839" s="201" t="s">
        <v>1194</v>
      </c>
      <c r="F839" s="201">
        <v>786</v>
      </c>
    </row>
    <row r="840" spans="5:6" s="214" customFormat="1" ht="14.25">
      <c r="E840" s="201" t="s">
        <v>1195</v>
      </c>
      <c r="F840" s="201">
        <v>696</v>
      </c>
    </row>
    <row r="841" spans="5:6" s="214" customFormat="1" ht="14.25">
      <c r="E841" s="201" t="s">
        <v>1196</v>
      </c>
      <c r="F841" s="201">
        <v>609</v>
      </c>
    </row>
    <row r="842" spans="5:6" s="214" customFormat="1" ht="14.25">
      <c r="E842" s="201" t="s">
        <v>1197</v>
      </c>
      <c r="F842" s="201">
        <v>609</v>
      </c>
    </row>
    <row r="843" spans="5:6" s="214" customFormat="1" ht="14.25">
      <c r="E843" s="201" t="s">
        <v>1198</v>
      </c>
      <c r="F843" s="201">
        <v>255</v>
      </c>
    </row>
    <row r="844" spans="5:6" s="214" customFormat="1" ht="14.25">
      <c r="E844" s="201" t="s">
        <v>1199</v>
      </c>
      <c r="F844" s="201">
        <v>255</v>
      </c>
    </row>
    <row r="845" spans="5:6" s="214" customFormat="1" ht="14.25">
      <c r="E845" s="201" t="s">
        <v>1200</v>
      </c>
      <c r="F845" s="201">
        <v>193</v>
      </c>
    </row>
    <row r="846" spans="5:6" s="214" customFormat="1" ht="14.25">
      <c r="E846" s="201" t="s">
        <v>1201</v>
      </c>
      <c r="F846" s="201">
        <v>1297</v>
      </c>
    </row>
    <row r="847" spans="5:6" s="214" customFormat="1" ht="14.25">
      <c r="E847" s="201" t="s">
        <v>1202</v>
      </c>
      <c r="F847" s="201">
        <v>112</v>
      </c>
    </row>
    <row r="848" spans="5:6" s="214" customFormat="1" ht="14.25">
      <c r="E848" s="201" t="s">
        <v>1203</v>
      </c>
      <c r="F848" s="201">
        <v>889</v>
      </c>
    </row>
    <row r="849" spans="5:6" s="214" customFormat="1" ht="14.25">
      <c r="E849" s="201" t="s">
        <v>1204</v>
      </c>
      <c r="F849" s="201">
        <v>4004</v>
      </c>
    </row>
    <row r="850" spans="5:6" s="214" customFormat="1" ht="14.25">
      <c r="E850" s="201" t="s">
        <v>1205</v>
      </c>
      <c r="F850" s="201">
        <v>673</v>
      </c>
    </row>
    <row r="851" spans="5:6" s="214" customFormat="1" ht="14.25">
      <c r="E851" s="201" t="s">
        <v>1206</v>
      </c>
      <c r="F851" s="201">
        <v>507</v>
      </c>
    </row>
    <row r="852" spans="5:6" s="214" customFormat="1" ht="14.25">
      <c r="E852" s="201" t="s">
        <v>1207</v>
      </c>
      <c r="F852" s="201">
        <v>140</v>
      </c>
    </row>
    <row r="853" spans="5:6" s="214" customFormat="1" ht="14.25">
      <c r="E853" s="201" t="s">
        <v>1208</v>
      </c>
      <c r="F853" s="201">
        <v>168</v>
      </c>
    </row>
    <row r="854" spans="5:6" s="214" customFormat="1" ht="14.25">
      <c r="E854" s="201" t="s">
        <v>1209</v>
      </c>
      <c r="F854" s="201">
        <v>85</v>
      </c>
    </row>
    <row r="855" spans="5:6" s="214" customFormat="1" ht="14.25">
      <c r="E855" s="201" t="s">
        <v>1210</v>
      </c>
      <c r="F855" s="201">
        <v>170</v>
      </c>
    </row>
    <row r="856" spans="5:6" s="214" customFormat="1" ht="14.25">
      <c r="E856" s="201" t="s">
        <v>1211</v>
      </c>
      <c r="F856" s="201">
        <v>508</v>
      </c>
    </row>
    <row r="857" spans="5:6" s="214" customFormat="1" ht="14.25">
      <c r="E857" s="201" t="s">
        <v>1212</v>
      </c>
      <c r="F857" s="201">
        <v>509</v>
      </c>
    </row>
    <row r="858" spans="5:6" s="214" customFormat="1" ht="14.25">
      <c r="E858" s="201" t="s">
        <v>1213</v>
      </c>
      <c r="F858" s="201">
        <v>9509</v>
      </c>
    </row>
    <row r="859" spans="5:6" s="214" customFormat="1" ht="14.25">
      <c r="E859" s="201" t="s">
        <v>1214</v>
      </c>
      <c r="F859" s="201">
        <v>387</v>
      </c>
    </row>
    <row r="860" spans="5:6" s="214" customFormat="1" ht="14.25">
      <c r="E860" s="201" t="s">
        <v>1215</v>
      </c>
      <c r="F860" s="201">
        <v>1095</v>
      </c>
    </row>
    <row r="861" spans="5:6" s="214" customFormat="1" ht="14.25">
      <c r="E861" s="201" t="s">
        <v>1216</v>
      </c>
      <c r="F861" s="201">
        <v>98</v>
      </c>
    </row>
    <row r="862" spans="5:6" s="214" customFormat="1" ht="14.25">
      <c r="E862" s="201" t="s">
        <v>1217</v>
      </c>
      <c r="F862" s="201">
        <v>510</v>
      </c>
    </row>
    <row r="863" spans="5:6" s="214" customFormat="1" ht="14.25">
      <c r="E863" s="201" t="s">
        <v>1218</v>
      </c>
      <c r="F863" s="201">
        <v>274</v>
      </c>
    </row>
    <row r="864" spans="5:6" s="214" customFormat="1" ht="14.25">
      <c r="E864" s="201" t="s">
        <v>1219</v>
      </c>
      <c r="F864" s="201">
        <v>297</v>
      </c>
    </row>
    <row r="865" spans="5:6" s="214" customFormat="1" ht="14.25">
      <c r="E865" s="201" t="s">
        <v>1220</v>
      </c>
      <c r="F865" s="201">
        <v>9297</v>
      </c>
    </row>
    <row r="866" spans="5:6" s="214" customFormat="1" ht="14.25">
      <c r="E866" s="201" t="s">
        <v>1221</v>
      </c>
      <c r="F866" s="201">
        <v>512</v>
      </c>
    </row>
    <row r="867" spans="5:6" s="214" customFormat="1" ht="14.25">
      <c r="E867" s="201" t="s">
        <v>1222</v>
      </c>
      <c r="F867" s="201">
        <v>764</v>
      </c>
    </row>
    <row r="868" spans="5:6" s="214" customFormat="1" ht="14.25">
      <c r="E868" s="201" t="s">
        <v>1223</v>
      </c>
      <c r="F868" s="201">
        <v>316</v>
      </c>
    </row>
    <row r="869" spans="5:6" s="214" customFormat="1" ht="14.25">
      <c r="E869" s="201" t="s">
        <v>1224</v>
      </c>
      <c r="F869" s="201">
        <v>345</v>
      </c>
    </row>
    <row r="870" spans="5:6" s="214" customFormat="1" ht="14.25">
      <c r="E870" s="201" t="s">
        <v>1225</v>
      </c>
      <c r="F870" s="201">
        <v>6900</v>
      </c>
    </row>
    <row r="871" spans="5:6" s="214" customFormat="1" ht="14.25">
      <c r="E871" s="201" t="s">
        <v>1226</v>
      </c>
      <c r="F871" s="201">
        <v>107</v>
      </c>
    </row>
    <row r="872" spans="5:6" s="214" customFormat="1" ht="14.25">
      <c r="E872" s="201" t="s">
        <v>1227</v>
      </c>
      <c r="F872" s="201">
        <v>249</v>
      </c>
    </row>
    <row r="873" spans="5:6" s="214" customFormat="1" ht="14.25">
      <c r="E873" s="201" t="s">
        <v>1228</v>
      </c>
      <c r="F873" s="201">
        <v>875</v>
      </c>
    </row>
    <row r="874" spans="5:6" s="214" customFormat="1" ht="14.25">
      <c r="E874" s="201" t="s">
        <v>1229</v>
      </c>
      <c r="F874" s="201">
        <v>845</v>
      </c>
    </row>
    <row r="875" spans="5:6" s="214" customFormat="1" ht="14.25">
      <c r="E875" s="201" t="s">
        <v>1230</v>
      </c>
      <c r="F875" s="201">
        <v>3488</v>
      </c>
    </row>
    <row r="876" spans="5:6" s="214" customFormat="1" ht="14.25">
      <c r="E876" s="201" t="s">
        <v>1231</v>
      </c>
      <c r="F876" s="201">
        <v>9488</v>
      </c>
    </row>
    <row r="877" spans="5:6" s="214" customFormat="1" ht="14.25">
      <c r="E877" s="201" t="s">
        <v>1232</v>
      </c>
      <c r="F877" s="201">
        <v>189</v>
      </c>
    </row>
    <row r="878" spans="5:6" s="214" customFormat="1" ht="14.25">
      <c r="E878" s="201" t="s">
        <v>1233</v>
      </c>
      <c r="F878" s="201">
        <v>634</v>
      </c>
    </row>
    <row r="879" spans="5:6" s="214" customFormat="1" ht="14.25">
      <c r="E879" s="201" t="s">
        <v>1234</v>
      </c>
      <c r="F879" s="201">
        <v>388</v>
      </c>
    </row>
    <row r="880" spans="5:6" s="214" customFormat="1" ht="14.25">
      <c r="E880" s="201" t="s">
        <v>1235</v>
      </c>
      <c r="F880" s="201">
        <v>654</v>
      </c>
    </row>
    <row r="881" spans="5:6" s="214" customFormat="1" ht="14.25">
      <c r="E881" s="201" t="s">
        <v>1236</v>
      </c>
      <c r="F881" s="201">
        <v>579</v>
      </c>
    </row>
    <row r="882" spans="5:6" s="214" customFormat="1" ht="14.25">
      <c r="E882" s="201" t="s">
        <v>1237</v>
      </c>
      <c r="F882" s="201">
        <v>579</v>
      </c>
    </row>
    <row r="883" spans="5:6" s="214" customFormat="1" ht="14.25">
      <c r="E883" s="201" t="s">
        <v>1238</v>
      </c>
      <c r="F883" s="201">
        <v>1130</v>
      </c>
    </row>
    <row r="884" spans="5:6" s="214" customFormat="1" ht="14.25">
      <c r="E884" s="201" t="s">
        <v>1239</v>
      </c>
      <c r="F884" s="201">
        <v>1130</v>
      </c>
    </row>
    <row r="885" spans="5:6" s="214" customFormat="1" ht="14.25">
      <c r="E885" s="201" t="s">
        <v>1240</v>
      </c>
      <c r="F885" s="201">
        <v>295</v>
      </c>
    </row>
    <row r="886" spans="5:6" s="214" customFormat="1" ht="14.25">
      <c r="E886" s="201" t="s">
        <v>1241</v>
      </c>
      <c r="F886" s="201">
        <v>1166</v>
      </c>
    </row>
    <row r="887" spans="5:6" s="214" customFormat="1" ht="14.25">
      <c r="E887" s="201" t="s">
        <v>1242</v>
      </c>
      <c r="F887" s="201">
        <v>605</v>
      </c>
    </row>
    <row r="888" spans="5:6" s="214" customFormat="1" ht="14.25">
      <c r="E888" s="201" t="s">
        <v>1243</v>
      </c>
      <c r="F888" s="201">
        <v>743</v>
      </c>
    </row>
    <row r="889" spans="5:6" s="214" customFormat="1" ht="14.25">
      <c r="E889" s="201" t="s">
        <v>1244</v>
      </c>
      <c r="F889" s="201">
        <v>267</v>
      </c>
    </row>
    <row r="890" spans="5:6" s="214" customFormat="1" ht="14.25">
      <c r="E890" s="201" t="s">
        <v>1245</v>
      </c>
      <c r="F890" s="201">
        <v>47</v>
      </c>
    </row>
    <row r="891" spans="5:6" s="214" customFormat="1" ht="14.25">
      <c r="E891" s="201" t="s">
        <v>1246</v>
      </c>
      <c r="F891" s="201">
        <v>3572</v>
      </c>
    </row>
    <row r="892" spans="5:6" s="214" customFormat="1" ht="14.25">
      <c r="E892" s="201" t="s">
        <v>1247</v>
      </c>
      <c r="F892" s="201">
        <v>38</v>
      </c>
    </row>
    <row r="893" spans="5:6" s="214" customFormat="1" ht="14.25">
      <c r="E893" s="201" t="s">
        <v>1248</v>
      </c>
      <c r="F893" s="201">
        <v>1285</v>
      </c>
    </row>
    <row r="894" spans="5:6" s="214" customFormat="1" ht="14.25">
      <c r="E894" s="201" t="s">
        <v>1249</v>
      </c>
      <c r="F894" s="201">
        <v>664</v>
      </c>
    </row>
    <row r="895" spans="5:6" s="214" customFormat="1" ht="14.25">
      <c r="E895" s="201" t="s">
        <v>1250</v>
      </c>
      <c r="F895" s="201">
        <v>1094</v>
      </c>
    </row>
    <row r="896" spans="5:6" s="214" customFormat="1" ht="14.25">
      <c r="E896" s="201" t="s">
        <v>1251</v>
      </c>
      <c r="F896" s="201">
        <v>580</v>
      </c>
    </row>
    <row r="897" spans="5:6" s="214" customFormat="1" ht="14.25">
      <c r="E897" s="201" t="s">
        <v>1252</v>
      </c>
      <c r="F897" s="201">
        <v>1085</v>
      </c>
    </row>
    <row r="898" spans="5:6" s="214" customFormat="1" ht="14.25">
      <c r="E898" s="201" t="s">
        <v>1253</v>
      </c>
      <c r="F898" s="201">
        <v>1264</v>
      </c>
    </row>
    <row r="899" spans="5:6" s="214" customFormat="1" ht="14.25">
      <c r="E899" s="201" t="s">
        <v>1254</v>
      </c>
      <c r="F899" s="201">
        <v>3766</v>
      </c>
    </row>
    <row r="900" spans="5:6" s="214" customFormat="1" ht="14.25">
      <c r="E900" s="201" t="s">
        <v>1255</v>
      </c>
      <c r="F900" s="201">
        <v>9766</v>
      </c>
    </row>
    <row r="901" spans="5:6" s="214" customFormat="1" ht="14.25">
      <c r="E901" s="201" t="s">
        <v>1256</v>
      </c>
      <c r="F901" s="201">
        <v>1139</v>
      </c>
    </row>
    <row r="902" spans="5:6" s="214" customFormat="1" ht="14.25">
      <c r="E902" s="201" t="s">
        <v>1257</v>
      </c>
      <c r="F902" s="201">
        <v>9139</v>
      </c>
    </row>
    <row r="903" spans="5:6" s="214" customFormat="1" ht="14.25">
      <c r="E903" s="201" t="s">
        <v>1258</v>
      </c>
      <c r="F903" s="201">
        <v>9139</v>
      </c>
    </row>
    <row r="904" spans="5:6" s="214" customFormat="1" ht="14.25">
      <c r="E904" s="201" t="s">
        <v>1259</v>
      </c>
      <c r="F904" s="201">
        <v>768</v>
      </c>
    </row>
    <row r="905" spans="5:6" s="214" customFormat="1" ht="14.25">
      <c r="E905" s="201" t="s">
        <v>1260</v>
      </c>
      <c r="F905" s="201">
        <v>1198</v>
      </c>
    </row>
    <row r="906" spans="5:6" s="214" customFormat="1" ht="14.25">
      <c r="E906" s="201" t="s">
        <v>1261</v>
      </c>
      <c r="F906" s="201">
        <v>3656</v>
      </c>
    </row>
    <row r="907" spans="5:6" s="214" customFormat="1" ht="14.25">
      <c r="E907" s="201" t="s">
        <v>1262</v>
      </c>
      <c r="F907" s="201">
        <v>1207</v>
      </c>
    </row>
    <row r="908" spans="5:6" s="214" customFormat="1" ht="14.25">
      <c r="E908" s="201" t="s">
        <v>1263</v>
      </c>
      <c r="F908" s="201">
        <v>1985</v>
      </c>
    </row>
    <row r="909" spans="5:6" s="214" customFormat="1" ht="14.25">
      <c r="E909" s="201" t="s">
        <v>1264</v>
      </c>
      <c r="F909" s="201">
        <v>585</v>
      </c>
    </row>
    <row r="910" spans="5:6" s="214" customFormat="1" ht="14.25">
      <c r="E910" s="201" t="s">
        <v>1265</v>
      </c>
      <c r="F910" s="201">
        <v>1230</v>
      </c>
    </row>
    <row r="911" spans="5:6" s="214" customFormat="1" ht="14.25">
      <c r="E911" s="201" t="s">
        <v>1266</v>
      </c>
      <c r="F911" s="201">
        <v>2023</v>
      </c>
    </row>
    <row r="912" spans="5:6" s="214" customFormat="1" ht="14.25">
      <c r="E912" s="201" t="s">
        <v>1267</v>
      </c>
      <c r="F912" s="201">
        <v>380</v>
      </c>
    </row>
    <row r="913" spans="5:6" s="214" customFormat="1" ht="14.25">
      <c r="E913" s="201" t="s">
        <v>1268</v>
      </c>
      <c r="F913" s="201">
        <v>715</v>
      </c>
    </row>
    <row r="914" spans="5:6" s="214" customFormat="1" ht="14.25">
      <c r="E914" s="201" t="s">
        <v>1269</v>
      </c>
      <c r="F914" s="201">
        <v>1271</v>
      </c>
    </row>
    <row r="915" spans="5:6" s="214" customFormat="1" ht="14.25">
      <c r="E915" s="201" t="s">
        <v>1270</v>
      </c>
      <c r="F915" s="201">
        <v>1932</v>
      </c>
    </row>
    <row r="916" spans="5:6" s="214" customFormat="1" ht="14.25">
      <c r="E916" s="201" t="s">
        <v>1271</v>
      </c>
      <c r="F916" s="201">
        <v>7000</v>
      </c>
    </row>
    <row r="917" spans="5:6" s="214" customFormat="1" ht="14.25">
      <c r="E917" s="201" t="s">
        <v>1272</v>
      </c>
      <c r="F917" s="201">
        <v>52</v>
      </c>
    </row>
    <row r="918" spans="5:6" s="214" customFormat="1" ht="14.25">
      <c r="E918" s="201" t="s">
        <v>1273</v>
      </c>
      <c r="F918" s="201">
        <v>595</v>
      </c>
    </row>
    <row r="919" spans="5:6" s="214" customFormat="1" ht="14.25">
      <c r="E919" s="201" t="s">
        <v>1274</v>
      </c>
      <c r="F919" s="201">
        <v>1171</v>
      </c>
    </row>
    <row r="920" spans="5:6" s="214" customFormat="1" ht="14.25">
      <c r="E920" s="201" t="s">
        <v>1275</v>
      </c>
      <c r="F920" s="201">
        <v>1255</v>
      </c>
    </row>
    <row r="921" spans="5:6" s="214" customFormat="1" ht="14.25">
      <c r="E921" s="201" t="s">
        <v>1276</v>
      </c>
      <c r="F921" s="201">
        <v>1804</v>
      </c>
    </row>
    <row r="922" spans="5:6" s="214" customFormat="1" ht="14.25">
      <c r="E922" s="201" t="s">
        <v>1277</v>
      </c>
      <c r="F922" s="201">
        <v>1114</v>
      </c>
    </row>
    <row r="923" spans="5:6" s="214" customFormat="1" ht="14.25">
      <c r="E923" s="201" t="s">
        <v>1278</v>
      </c>
      <c r="F923" s="201">
        <v>674</v>
      </c>
    </row>
    <row r="924" spans="5:6" s="214" customFormat="1" ht="14.25">
      <c r="E924" s="201" t="s">
        <v>1279</v>
      </c>
      <c r="F924" s="201">
        <v>24</v>
      </c>
    </row>
    <row r="925" spans="5:6" s="214" customFormat="1" ht="14.25">
      <c r="E925" s="201" t="s">
        <v>1280</v>
      </c>
      <c r="F925" s="201">
        <v>1310</v>
      </c>
    </row>
    <row r="926" spans="5:6" s="214" customFormat="1" ht="14.25">
      <c r="E926" s="201" t="s">
        <v>1281</v>
      </c>
      <c r="F926" s="201">
        <v>1173</v>
      </c>
    </row>
    <row r="927" spans="5:6" s="214" customFormat="1" ht="14.25">
      <c r="E927" s="201" t="s">
        <v>1282</v>
      </c>
      <c r="F927" s="201">
        <v>1060</v>
      </c>
    </row>
    <row r="928" spans="5:6" s="214" customFormat="1" ht="14.25">
      <c r="E928" s="201" t="s">
        <v>1283</v>
      </c>
      <c r="F928" s="201">
        <v>1843</v>
      </c>
    </row>
    <row r="929" spans="5:6" s="214" customFormat="1" ht="14.25">
      <c r="E929" s="201" t="s">
        <v>1284</v>
      </c>
      <c r="F929" s="201">
        <v>2055</v>
      </c>
    </row>
    <row r="930" spans="5:6" s="214" customFormat="1" ht="14.25">
      <c r="E930" s="201" t="s">
        <v>1285</v>
      </c>
      <c r="F930" s="201">
        <v>102</v>
      </c>
    </row>
    <row r="931" spans="5:6" s="214" customFormat="1" ht="14.25">
      <c r="E931" s="201" t="s">
        <v>1286</v>
      </c>
      <c r="F931" s="201">
        <v>771</v>
      </c>
    </row>
    <row r="932" spans="5:6" s="214" customFormat="1" ht="14.25">
      <c r="E932" s="201" t="s">
        <v>1287</v>
      </c>
      <c r="F932" s="201">
        <v>3569</v>
      </c>
    </row>
    <row r="933" spans="5:6" s="214" customFormat="1" ht="14.25">
      <c r="E933" s="201" t="s">
        <v>1288</v>
      </c>
      <c r="F933" s="201">
        <v>1808</v>
      </c>
    </row>
    <row r="934" spans="5:6" s="214" customFormat="1" ht="14.25">
      <c r="E934" s="201" t="s">
        <v>1289</v>
      </c>
      <c r="F934" s="201">
        <v>3709</v>
      </c>
    </row>
    <row r="935" spans="5:6" s="214" customFormat="1" ht="14.25">
      <c r="E935" s="201" t="s">
        <v>1290</v>
      </c>
      <c r="F935" s="201">
        <v>4204</v>
      </c>
    </row>
    <row r="936" spans="5:6" s="214" customFormat="1" ht="14.25">
      <c r="E936" s="201" t="s">
        <v>1291</v>
      </c>
      <c r="F936" s="201">
        <v>9586</v>
      </c>
    </row>
    <row r="937" spans="5:6" s="214" customFormat="1" ht="14.25">
      <c r="E937" s="201" t="s">
        <v>1292</v>
      </c>
      <c r="F937" s="201">
        <v>1141</v>
      </c>
    </row>
    <row r="938" spans="5:6" s="214" customFormat="1" ht="14.25">
      <c r="E938" s="201" t="s">
        <v>1293</v>
      </c>
      <c r="F938" s="201">
        <v>1318</v>
      </c>
    </row>
    <row r="939" spans="5:6" s="214" customFormat="1" ht="14.25">
      <c r="E939" s="201" t="s">
        <v>1294</v>
      </c>
      <c r="F939" s="201">
        <v>1803</v>
      </c>
    </row>
    <row r="940" spans="5:6" s="214" customFormat="1" ht="14.25">
      <c r="E940" s="201" t="s">
        <v>1295</v>
      </c>
      <c r="F940" s="201">
        <v>1080</v>
      </c>
    </row>
    <row r="941" spans="5:6" s="214" customFormat="1" ht="14.25">
      <c r="E941" s="201" t="s">
        <v>1296</v>
      </c>
      <c r="F941" s="201">
        <v>829</v>
      </c>
    </row>
    <row r="942" spans="5:6" s="214" customFormat="1" ht="14.25">
      <c r="E942" s="201" t="s">
        <v>1297</v>
      </c>
      <c r="F942" s="201">
        <v>573</v>
      </c>
    </row>
    <row r="943" spans="5:6" s="214" customFormat="1" ht="14.25">
      <c r="E943" s="201" t="s">
        <v>1298</v>
      </c>
      <c r="F943" s="201">
        <v>1015</v>
      </c>
    </row>
    <row r="944" spans="5:6" s="214" customFormat="1" ht="14.25">
      <c r="E944" s="201" t="s">
        <v>1299</v>
      </c>
      <c r="F944" s="201">
        <v>481</v>
      </c>
    </row>
    <row r="945" spans="5:6" s="214" customFormat="1" ht="14.25">
      <c r="E945" s="201" t="s">
        <v>1300</v>
      </c>
      <c r="F945" s="201">
        <v>9481</v>
      </c>
    </row>
    <row r="946" spans="5:6" s="214" customFormat="1" ht="14.25">
      <c r="E946" s="201" t="s">
        <v>1301</v>
      </c>
      <c r="F946" s="201">
        <v>516</v>
      </c>
    </row>
    <row r="947" spans="5:6" s="214" customFormat="1" ht="14.25">
      <c r="E947" s="201" t="s">
        <v>1302</v>
      </c>
      <c r="F947" s="201">
        <v>689</v>
      </c>
    </row>
    <row r="948" spans="5:6" s="214" customFormat="1" ht="14.25">
      <c r="E948" s="201" t="s">
        <v>1303</v>
      </c>
      <c r="F948" s="201">
        <v>65</v>
      </c>
    </row>
    <row r="949" spans="5:6" s="214" customFormat="1" ht="14.25">
      <c r="E949" s="201" t="s">
        <v>1304</v>
      </c>
      <c r="F949" s="201">
        <v>874</v>
      </c>
    </row>
    <row r="950" spans="5:6" s="214" customFormat="1" ht="14.25">
      <c r="E950" s="201" t="s">
        <v>1305</v>
      </c>
      <c r="F950" s="201">
        <v>1503</v>
      </c>
    </row>
    <row r="951" spans="5:6" s="214" customFormat="1" ht="14.25">
      <c r="E951" s="201" t="s">
        <v>1306</v>
      </c>
      <c r="F951" s="201">
        <v>874</v>
      </c>
    </row>
    <row r="952" spans="5:6" s="214" customFormat="1" ht="14.25">
      <c r="E952" s="201" t="s">
        <v>1307</v>
      </c>
      <c r="F952" s="201">
        <v>3561</v>
      </c>
    </row>
    <row r="953" spans="5:6" s="214" customFormat="1" ht="14.25">
      <c r="E953" s="201" t="s">
        <v>1308</v>
      </c>
      <c r="F953" s="201">
        <v>9561</v>
      </c>
    </row>
    <row r="954" spans="5:6" s="214" customFormat="1" ht="14.25">
      <c r="E954" s="201" t="s">
        <v>1309</v>
      </c>
      <c r="F954" s="201">
        <v>4201</v>
      </c>
    </row>
    <row r="955" spans="5:6" s="214" customFormat="1" ht="14.25">
      <c r="E955" s="201" t="s">
        <v>1310</v>
      </c>
      <c r="F955" s="201">
        <v>1722</v>
      </c>
    </row>
    <row r="956" spans="5:6" s="214" customFormat="1" ht="14.25">
      <c r="E956" s="201" t="s">
        <v>1311</v>
      </c>
      <c r="F956" s="201">
        <v>3751</v>
      </c>
    </row>
    <row r="957" spans="5:6" s="214" customFormat="1" ht="14.25">
      <c r="E957" s="201" t="s">
        <v>1312</v>
      </c>
      <c r="F957" s="201">
        <v>586</v>
      </c>
    </row>
    <row r="958" spans="5:6" s="214" customFormat="1" ht="14.25">
      <c r="E958" s="201" t="s">
        <v>1313</v>
      </c>
      <c r="F958" s="201">
        <v>375</v>
      </c>
    </row>
    <row r="959" spans="5:6" s="214" customFormat="1" ht="14.25">
      <c r="E959" s="201" t="s">
        <v>1314</v>
      </c>
      <c r="F959" s="201">
        <v>695</v>
      </c>
    </row>
    <row r="960" spans="5:6" s="214" customFormat="1" ht="14.25">
      <c r="E960" s="201" t="s">
        <v>1315</v>
      </c>
      <c r="F960" s="201">
        <v>1155</v>
      </c>
    </row>
    <row r="961" spans="5:6" s="214" customFormat="1" ht="14.25">
      <c r="E961" s="201" t="s">
        <v>1316</v>
      </c>
      <c r="F961" s="201">
        <v>9155</v>
      </c>
    </row>
    <row r="962" spans="5:6" s="214" customFormat="1" ht="14.25">
      <c r="E962" s="201" t="s">
        <v>1317</v>
      </c>
      <c r="F962" s="201">
        <v>722</v>
      </c>
    </row>
    <row r="963" spans="5:6" s="214" customFormat="1" ht="14.25">
      <c r="E963" s="201" t="s">
        <v>1318</v>
      </c>
      <c r="F963" s="201">
        <v>2029</v>
      </c>
    </row>
    <row r="964" spans="5:6" s="214" customFormat="1" ht="14.25">
      <c r="E964" s="201" t="s">
        <v>1319</v>
      </c>
      <c r="F964" s="201">
        <v>1140</v>
      </c>
    </row>
    <row r="965" spans="5:6" s="214" customFormat="1" ht="14.25">
      <c r="E965" s="201" t="s">
        <v>1320</v>
      </c>
      <c r="F965" s="201">
        <v>897</v>
      </c>
    </row>
    <row r="966" spans="5:6" s="214" customFormat="1" ht="14.25">
      <c r="E966" s="201" t="s">
        <v>1321</v>
      </c>
      <c r="F966" s="201">
        <v>1889</v>
      </c>
    </row>
    <row r="967" spans="5:6" s="214" customFormat="1" ht="14.25">
      <c r="E967" s="201" t="s">
        <v>1322</v>
      </c>
      <c r="F967" s="201">
        <v>3797</v>
      </c>
    </row>
    <row r="968" spans="5:6" s="214" customFormat="1" ht="14.25">
      <c r="E968" s="201" t="s">
        <v>1323</v>
      </c>
      <c r="F968" s="201">
        <v>1200</v>
      </c>
    </row>
    <row r="969" spans="5:6" s="214" customFormat="1" ht="14.25">
      <c r="E969" s="201" t="s">
        <v>1324</v>
      </c>
      <c r="F969" s="201">
        <v>9477</v>
      </c>
    </row>
    <row r="970" spans="5:6" s="214" customFormat="1" ht="14.25">
      <c r="E970" s="201" t="s">
        <v>1325</v>
      </c>
      <c r="F970" s="201">
        <v>269</v>
      </c>
    </row>
    <row r="971" spans="5:6" s="214" customFormat="1" ht="14.25">
      <c r="E971" s="201" t="s">
        <v>1326</v>
      </c>
      <c r="F971" s="201">
        <v>208</v>
      </c>
    </row>
    <row r="972" spans="5:6" s="214" customFormat="1" ht="14.25">
      <c r="E972" s="201" t="s">
        <v>1327</v>
      </c>
      <c r="F972" s="201">
        <v>635</v>
      </c>
    </row>
    <row r="973" spans="5:6" s="214" customFormat="1" ht="14.25">
      <c r="E973" s="201" t="s">
        <v>1328</v>
      </c>
      <c r="F973" s="201">
        <v>1163</v>
      </c>
    </row>
    <row r="974" spans="5:6" s="214" customFormat="1" ht="14.25">
      <c r="E974" s="201" t="s">
        <v>1329</v>
      </c>
      <c r="F974" s="201">
        <v>1178</v>
      </c>
    </row>
    <row r="975" spans="5:6" s="214" customFormat="1" ht="14.25">
      <c r="E975" s="201" t="s">
        <v>1330</v>
      </c>
      <c r="F975" s="201">
        <v>606</v>
      </c>
    </row>
    <row r="976" spans="5:6" s="214" customFormat="1" ht="14.25">
      <c r="E976" s="201" t="s">
        <v>1331</v>
      </c>
      <c r="F976" s="201">
        <v>28</v>
      </c>
    </row>
    <row r="977" spans="5:6" s="214" customFormat="1" ht="14.25">
      <c r="E977" s="201" t="s">
        <v>1332</v>
      </c>
      <c r="F977" s="201">
        <v>104</v>
      </c>
    </row>
    <row r="978" spans="5:6" s="214" customFormat="1" ht="14.25">
      <c r="E978" s="201" t="s">
        <v>1333</v>
      </c>
      <c r="F978" s="201">
        <v>517</v>
      </c>
    </row>
    <row r="979" spans="5:6" s="214" customFormat="1" ht="14.25">
      <c r="E979" s="201" t="s">
        <v>1334</v>
      </c>
      <c r="F979" s="201">
        <v>3599</v>
      </c>
    </row>
    <row r="980" spans="5:6" s="214" customFormat="1" ht="14.25">
      <c r="E980" s="201" t="s">
        <v>1335</v>
      </c>
      <c r="F980" s="201">
        <v>1217</v>
      </c>
    </row>
    <row r="981" spans="5:6" s="214" customFormat="1" ht="14.25">
      <c r="E981" s="201" t="s">
        <v>1336</v>
      </c>
      <c r="F981" s="201">
        <v>1196</v>
      </c>
    </row>
    <row r="982" spans="5:6" s="214" customFormat="1" ht="14.25">
      <c r="E982" s="201" t="s">
        <v>1337</v>
      </c>
      <c r="F982" s="201">
        <v>308</v>
      </c>
    </row>
    <row r="983" spans="5:6" s="214" customFormat="1" ht="14.25">
      <c r="E983" s="201" t="s">
        <v>1338</v>
      </c>
      <c r="F983" s="201">
        <v>308</v>
      </c>
    </row>
    <row r="984" spans="5:6" s="214" customFormat="1" ht="14.25">
      <c r="E984" s="201" t="s">
        <v>1339</v>
      </c>
      <c r="F984" s="201">
        <v>776</v>
      </c>
    </row>
    <row r="985" spans="5:6" s="214" customFormat="1" ht="14.25">
      <c r="E985" s="201" t="s">
        <v>1340</v>
      </c>
      <c r="F985" s="201">
        <v>1461</v>
      </c>
    </row>
    <row r="986" spans="5:6" s="214" customFormat="1" ht="14.25">
      <c r="E986" s="201" t="s">
        <v>1341</v>
      </c>
      <c r="F986" s="201">
        <v>43</v>
      </c>
    </row>
    <row r="987" spans="5:6" s="214" customFormat="1" ht="14.25">
      <c r="E987" s="201" t="s">
        <v>1342</v>
      </c>
      <c r="F987" s="201">
        <v>822</v>
      </c>
    </row>
    <row r="988" spans="5:6" s="214" customFormat="1" ht="14.25">
      <c r="E988" s="201" t="s">
        <v>1343</v>
      </c>
      <c r="F988" s="201">
        <v>1128</v>
      </c>
    </row>
    <row r="989" spans="5:6" s="214" customFormat="1" ht="14.25">
      <c r="E989" s="201" t="s">
        <v>1344</v>
      </c>
      <c r="F989" s="201">
        <v>2054</v>
      </c>
    </row>
    <row r="990" spans="5:6" s="214" customFormat="1" ht="14.25">
      <c r="E990" s="201" t="s">
        <v>1345</v>
      </c>
      <c r="F990" s="201">
        <v>1862</v>
      </c>
    </row>
    <row r="991" spans="5:6" s="214" customFormat="1" ht="14.25">
      <c r="E991" s="201" t="s">
        <v>1346</v>
      </c>
      <c r="F991" s="201">
        <v>9862</v>
      </c>
    </row>
    <row r="992" spans="5:6" s="214" customFormat="1" ht="14.25">
      <c r="E992" s="201" t="s">
        <v>1347</v>
      </c>
      <c r="F992" s="201">
        <v>649</v>
      </c>
    </row>
    <row r="993" spans="5:6" s="214" customFormat="1" ht="14.25">
      <c r="E993" s="201" t="s">
        <v>1348</v>
      </c>
      <c r="F993" s="201">
        <v>4019</v>
      </c>
    </row>
    <row r="994" spans="5:6" s="214" customFormat="1" ht="14.25">
      <c r="E994" s="201" t="s">
        <v>1349</v>
      </c>
      <c r="F994" s="201">
        <v>1282</v>
      </c>
    </row>
    <row r="995" spans="5:6" s="214" customFormat="1" ht="14.25">
      <c r="E995" s="201" t="s">
        <v>1350</v>
      </c>
      <c r="F995" s="201">
        <v>607</v>
      </c>
    </row>
    <row r="996" spans="5:6" s="214" customFormat="1" ht="14.25">
      <c r="E996" s="201" t="s">
        <v>1351</v>
      </c>
      <c r="F996" s="201">
        <v>607</v>
      </c>
    </row>
    <row r="997" spans="5:6" s="214" customFormat="1" ht="14.25">
      <c r="E997" s="201" t="s">
        <v>1352</v>
      </c>
      <c r="F997" s="201">
        <v>1938</v>
      </c>
    </row>
    <row r="998" spans="5:6" s="214" customFormat="1" ht="14.25">
      <c r="E998" s="201" t="s">
        <v>1353</v>
      </c>
      <c r="F998" s="201">
        <v>731</v>
      </c>
    </row>
    <row r="999" spans="5:6" s="214" customFormat="1" ht="14.25">
      <c r="E999" s="201" t="s">
        <v>1354</v>
      </c>
      <c r="F999" s="201">
        <v>1268</v>
      </c>
    </row>
    <row r="1000" spans="5:6" s="214" customFormat="1" ht="14.25">
      <c r="E1000" s="201" t="s">
        <v>1355</v>
      </c>
      <c r="F1000" s="201">
        <v>3614</v>
      </c>
    </row>
    <row r="1001" spans="5:6" s="214" customFormat="1" ht="14.25">
      <c r="E1001" s="201" t="s">
        <v>1356</v>
      </c>
      <c r="F1001" s="201">
        <v>1343</v>
      </c>
    </row>
    <row r="1002" spans="5:6" s="214" customFormat="1" ht="14.25">
      <c r="E1002" s="201" t="s">
        <v>1357</v>
      </c>
      <c r="F1002" s="201">
        <v>9343</v>
      </c>
    </row>
    <row r="1003" spans="5:6" s="214" customFormat="1" ht="14.25">
      <c r="E1003" s="201" t="s">
        <v>1358</v>
      </c>
      <c r="F1003" s="201">
        <v>382</v>
      </c>
    </row>
    <row r="1004" spans="5:6" s="214" customFormat="1" ht="14.25">
      <c r="E1004" s="201" t="s">
        <v>1359</v>
      </c>
      <c r="F1004" s="201">
        <v>1202</v>
      </c>
    </row>
    <row r="1005" spans="5:6" s="214" customFormat="1" ht="14.25">
      <c r="E1005" s="201" t="s">
        <v>1360</v>
      </c>
      <c r="F1005" s="201">
        <v>1952</v>
      </c>
    </row>
    <row r="1006" spans="5:6" s="214" customFormat="1" ht="14.25">
      <c r="E1006" s="201" t="s">
        <v>1361</v>
      </c>
      <c r="F1006" s="201">
        <v>1949</v>
      </c>
    </row>
    <row r="1007" spans="5:6" s="214" customFormat="1" ht="14.25">
      <c r="E1007" s="201" t="s">
        <v>1362</v>
      </c>
      <c r="F1007" s="201">
        <v>1943</v>
      </c>
    </row>
    <row r="1008" spans="5:6" s="214" customFormat="1" ht="14.25">
      <c r="E1008" s="201" t="s">
        <v>1363</v>
      </c>
      <c r="F1008" s="201">
        <v>164</v>
      </c>
    </row>
    <row r="1009" spans="5:6" s="214" customFormat="1" ht="14.25">
      <c r="E1009" s="201" t="s">
        <v>1364</v>
      </c>
      <c r="F1009" s="201">
        <v>2044</v>
      </c>
    </row>
    <row r="1010" spans="5:6" s="214" customFormat="1" ht="14.25">
      <c r="E1010" s="201" t="s">
        <v>1365</v>
      </c>
      <c r="F1010" s="201">
        <v>596</v>
      </c>
    </row>
    <row r="1011" spans="5:6" s="214" customFormat="1" ht="14.25">
      <c r="E1011" s="201" t="s">
        <v>1366</v>
      </c>
      <c r="F1011" s="201">
        <v>596</v>
      </c>
    </row>
    <row r="1012" spans="5:6" s="214" customFormat="1" ht="14.25">
      <c r="E1012" s="201" t="s">
        <v>1367</v>
      </c>
      <c r="F1012" s="201">
        <v>1154</v>
      </c>
    </row>
    <row r="1013" spans="5:6" s="214" customFormat="1" ht="14.25">
      <c r="E1013" s="201" t="s">
        <v>1368</v>
      </c>
      <c r="F1013" s="201">
        <v>1465</v>
      </c>
    </row>
    <row r="1014" spans="5:6" s="214" customFormat="1" ht="14.25">
      <c r="E1014" s="201" t="s">
        <v>1369</v>
      </c>
      <c r="F1014" s="201">
        <v>2030</v>
      </c>
    </row>
    <row r="1015" spans="5:6" s="214" customFormat="1" ht="14.25">
      <c r="E1015" s="201" t="s">
        <v>1370</v>
      </c>
      <c r="F1015" s="201">
        <v>1174</v>
      </c>
    </row>
    <row r="1016" spans="5:6" s="214" customFormat="1" ht="14.25">
      <c r="E1016" s="201" t="s">
        <v>1371</v>
      </c>
      <c r="F1016" s="201">
        <v>1205</v>
      </c>
    </row>
    <row r="1017" spans="5:6" s="214" customFormat="1" ht="14.25">
      <c r="E1017" s="201" t="s">
        <v>1372</v>
      </c>
      <c r="F1017" s="201">
        <v>48</v>
      </c>
    </row>
    <row r="1018" spans="5:6" s="214" customFormat="1" ht="14.25">
      <c r="E1018" s="201" t="s">
        <v>1373</v>
      </c>
      <c r="F1018" s="201">
        <v>347</v>
      </c>
    </row>
    <row r="1019" spans="5:6" s="214" customFormat="1" ht="14.25">
      <c r="E1019" s="201" t="s">
        <v>1374</v>
      </c>
      <c r="F1019" s="201">
        <v>994</v>
      </c>
    </row>
    <row r="1020" spans="5:6" s="214" customFormat="1" ht="14.25">
      <c r="E1020" s="201" t="s">
        <v>1375</v>
      </c>
      <c r="F1020" s="201">
        <v>1258</v>
      </c>
    </row>
    <row r="1021" spans="5:6" s="214" customFormat="1" ht="14.25">
      <c r="E1021" s="201" t="s">
        <v>1376</v>
      </c>
      <c r="F1021" s="201">
        <v>263</v>
      </c>
    </row>
    <row r="1022" spans="5:6" s="214" customFormat="1" ht="14.25">
      <c r="E1022" s="201" t="s">
        <v>1377</v>
      </c>
      <c r="F1022" s="201">
        <v>298</v>
      </c>
    </row>
    <row r="1023" spans="5:6" s="214" customFormat="1" ht="14.25">
      <c r="E1023" s="201" t="s">
        <v>1378</v>
      </c>
      <c r="F1023" s="201">
        <v>742</v>
      </c>
    </row>
    <row r="1024" spans="5:6" s="214" customFormat="1" ht="14.25">
      <c r="E1024" s="201" t="s">
        <v>1379</v>
      </c>
      <c r="F1024" s="201">
        <v>748</v>
      </c>
    </row>
    <row r="1025" spans="5:6" s="214" customFormat="1" ht="14.25">
      <c r="E1025" s="201" t="s">
        <v>1380</v>
      </c>
      <c r="F1025" s="201">
        <v>298</v>
      </c>
    </row>
    <row r="1026" spans="5:6" s="214" customFormat="1" ht="14.25">
      <c r="E1026" s="201" t="s">
        <v>1381</v>
      </c>
      <c r="F1026" s="201">
        <v>4203</v>
      </c>
    </row>
    <row r="1027" spans="5:6" s="214" customFormat="1" ht="14.25">
      <c r="E1027" s="201" t="s">
        <v>1382</v>
      </c>
      <c r="F1027" s="201">
        <v>939</v>
      </c>
    </row>
    <row r="1028" spans="5:6" s="214" customFormat="1" ht="14.25">
      <c r="E1028" s="201" t="s">
        <v>1383</v>
      </c>
      <c r="F1028" s="201">
        <v>939</v>
      </c>
    </row>
    <row r="1029" spans="5:6" s="214" customFormat="1" ht="14.25">
      <c r="E1029" s="201" t="s">
        <v>1384</v>
      </c>
      <c r="F1029" s="201">
        <v>197</v>
      </c>
    </row>
    <row r="1030" spans="5:6" s="214" customFormat="1" ht="14.25">
      <c r="E1030" s="201" t="s">
        <v>1385</v>
      </c>
      <c r="F1030" s="201">
        <v>1082</v>
      </c>
    </row>
    <row r="1031" spans="5:6" s="214" customFormat="1" ht="14.25">
      <c r="E1031" s="201" t="s">
        <v>1386</v>
      </c>
      <c r="F1031" s="201">
        <v>678</v>
      </c>
    </row>
    <row r="1032" spans="5:6" s="214" customFormat="1" ht="14.25">
      <c r="E1032" s="201" t="s">
        <v>1387</v>
      </c>
      <c r="F1032" s="201">
        <v>694</v>
      </c>
    </row>
    <row r="1033" spans="5:6" s="214" customFormat="1" ht="14.25">
      <c r="E1033" s="201" t="s">
        <v>1388</v>
      </c>
      <c r="F1033" s="201">
        <v>272</v>
      </c>
    </row>
    <row r="1034" spans="5:6" s="214" customFormat="1" ht="14.25">
      <c r="E1034" s="201" t="s">
        <v>1389</v>
      </c>
      <c r="F1034" s="201">
        <v>3657</v>
      </c>
    </row>
    <row r="1035" spans="5:6" s="214" customFormat="1" ht="14.25">
      <c r="E1035" s="201" t="s">
        <v>1390</v>
      </c>
      <c r="F1035" s="201">
        <v>570</v>
      </c>
    </row>
    <row r="1036" spans="5:6" s="214" customFormat="1" ht="14.25">
      <c r="E1036" s="201" t="s">
        <v>1391</v>
      </c>
      <c r="F1036" s="201">
        <v>1250</v>
      </c>
    </row>
    <row r="1037" spans="5:6" s="214" customFormat="1" ht="14.25">
      <c r="E1037" s="201" t="s">
        <v>1392</v>
      </c>
      <c r="F1037" s="201">
        <v>416</v>
      </c>
    </row>
    <row r="1038" spans="5:6" s="214" customFormat="1" ht="14.25">
      <c r="E1038" s="201" t="s">
        <v>1393</v>
      </c>
      <c r="F1038" s="201">
        <v>1464</v>
      </c>
    </row>
    <row r="1039" spans="5:6" s="214" customFormat="1" ht="14.25">
      <c r="E1039" s="201" t="s">
        <v>1394</v>
      </c>
      <c r="F1039" s="201">
        <v>518</v>
      </c>
    </row>
    <row r="1040" spans="5:6" s="214" customFormat="1" ht="14.25">
      <c r="E1040" s="201" t="s">
        <v>1395</v>
      </c>
      <c r="F1040" s="201">
        <v>416</v>
      </c>
    </row>
    <row r="1041" spans="5:6" s="214" customFormat="1" ht="14.25">
      <c r="E1041" s="201" t="s">
        <v>1396</v>
      </c>
      <c r="F1041" s="201">
        <v>3616</v>
      </c>
    </row>
    <row r="1042" spans="5:6" s="214" customFormat="1" ht="14.25">
      <c r="E1042" s="201" t="s">
        <v>1397</v>
      </c>
      <c r="F1042" s="201">
        <v>3608</v>
      </c>
    </row>
    <row r="1043" spans="5:6" s="214" customFormat="1" ht="14.25">
      <c r="E1043" s="201" t="s">
        <v>1398</v>
      </c>
      <c r="F1043" s="201">
        <v>1127</v>
      </c>
    </row>
    <row r="1044" spans="5:6" s="214" customFormat="1" ht="14.25">
      <c r="E1044" s="201" t="s">
        <v>1399</v>
      </c>
      <c r="F1044" s="201">
        <v>4008</v>
      </c>
    </row>
    <row r="1045" spans="5:6" s="214" customFormat="1" ht="14.25">
      <c r="E1045" s="201" t="s">
        <v>1400</v>
      </c>
      <c r="F1045" s="201">
        <v>286</v>
      </c>
    </row>
    <row r="1046" spans="5:6" s="214" customFormat="1" ht="14.25">
      <c r="E1046" s="201" t="s">
        <v>1401</v>
      </c>
      <c r="F1046" s="201">
        <v>3752</v>
      </c>
    </row>
    <row r="1047" spans="5:6" s="214" customFormat="1" ht="14.25">
      <c r="E1047" s="201" t="s">
        <v>1402</v>
      </c>
      <c r="F1047" s="201">
        <v>3651</v>
      </c>
    </row>
    <row r="1048" spans="5:6" s="214" customFormat="1" ht="14.25">
      <c r="E1048" s="201" t="s">
        <v>1403</v>
      </c>
      <c r="F1048" s="201">
        <v>1327</v>
      </c>
    </row>
    <row r="1049" spans="5:6" s="214" customFormat="1" ht="14.25">
      <c r="E1049" s="201" t="s">
        <v>1404</v>
      </c>
      <c r="F1049" s="201">
        <v>3653</v>
      </c>
    </row>
    <row r="1050" spans="5:6" s="214" customFormat="1" ht="14.25">
      <c r="E1050" s="201" t="s">
        <v>1405</v>
      </c>
      <c r="F1050" s="201">
        <v>9653</v>
      </c>
    </row>
    <row r="1051" spans="5:6" s="214" customFormat="1" ht="14.25">
      <c r="E1051" s="201" t="s">
        <v>1406</v>
      </c>
      <c r="F1051" s="201">
        <v>3637</v>
      </c>
    </row>
    <row r="1052" spans="5:6" s="214" customFormat="1" ht="14.25">
      <c r="E1052" s="201" t="s">
        <v>1407</v>
      </c>
      <c r="F1052" s="201">
        <v>9063</v>
      </c>
    </row>
    <row r="1053" spans="5:6" s="214" customFormat="1" ht="14.25">
      <c r="E1053" s="201" t="s">
        <v>1408</v>
      </c>
      <c r="F1053" s="201">
        <v>1063</v>
      </c>
    </row>
    <row r="1054" spans="5:6" s="214" customFormat="1" ht="14.25">
      <c r="E1054" s="201" t="s">
        <v>1409</v>
      </c>
      <c r="F1054" s="201">
        <v>518</v>
      </c>
    </row>
    <row r="1055" spans="5:6" s="214" customFormat="1" ht="14.25">
      <c r="E1055" s="201" t="s">
        <v>1410</v>
      </c>
      <c r="F1055" s="201">
        <v>1270</v>
      </c>
    </row>
    <row r="1056" spans="5:6" s="214" customFormat="1" ht="14.25">
      <c r="E1056" s="201" t="s">
        <v>1411</v>
      </c>
      <c r="F1056" s="201">
        <v>344</v>
      </c>
    </row>
    <row r="1057" spans="5:6" s="214" customFormat="1" ht="14.25">
      <c r="E1057" s="201" t="s">
        <v>1412</v>
      </c>
      <c r="F1057" s="201">
        <v>230</v>
      </c>
    </row>
    <row r="1058" spans="5:6" s="214" customFormat="1" ht="14.25">
      <c r="E1058" s="201" t="s">
        <v>1413</v>
      </c>
      <c r="F1058" s="201">
        <v>668</v>
      </c>
    </row>
    <row r="1059" spans="5:6" s="214" customFormat="1" ht="14.25">
      <c r="E1059" s="201" t="s">
        <v>1414</v>
      </c>
      <c r="F1059" s="201">
        <v>1933</v>
      </c>
    </row>
    <row r="1060" spans="5:6" s="214" customFormat="1" ht="14.25">
      <c r="E1060" s="201" t="s">
        <v>1415</v>
      </c>
      <c r="F1060" s="201">
        <v>1456</v>
      </c>
    </row>
    <row r="1061" spans="5:6" s="214" customFormat="1" ht="14.25">
      <c r="E1061" s="201" t="s">
        <v>1416</v>
      </c>
      <c r="F1061" s="201">
        <v>1463</v>
      </c>
    </row>
    <row r="1062" spans="5:6" s="214" customFormat="1" ht="14.25">
      <c r="E1062" s="201" t="s">
        <v>1417</v>
      </c>
      <c r="F1062" s="201">
        <v>3745</v>
      </c>
    </row>
    <row r="1063" spans="5:6" s="214" customFormat="1" ht="14.25">
      <c r="E1063" s="201" t="s">
        <v>1418</v>
      </c>
      <c r="F1063" s="201">
        <v>325</v>
      </c>
    </row>
    <row r="1064" spans="5:6" s="214" customFormat="1" ht="14.25">
      <c r="E1064" s="201" t="s">
        <v>1419</v>
      </c>
      <c r="F1064" s="201">
        <v>757</v>
      </c>
    </row>
    <row r="1065" spans="5:6" s="214" customFormat="1" ht="14.25">
      <c r="E1065" s="201" t="s">
        <v>1420</v>
      </c>
      <c r="F1065" s="201">
        <v>58</v>
      </c>
    </row>
    <row r="1066" spans="5:6" s="214" customFormat="1" ht="14.25">
      <c r="E1066" s="201" t="s">
        <v>1421</v>
      </c>
      <c r="F1066" s="201">
        <v>1222</v>
      </c>
    </row>
    <row r="1067" spans="5:6" s="214" customFormat="1" ht="14.25">
      <c r="E1067" s="201" t="s">
        <v>1422</v>
      </c>
      <c r="F1067" s="201">
        <v>1370</v>
      </c>
    </row>
    <row r="1068" spans="5:6" s="214" customFormat="1" ht="14.25">
      <c r="E1068" s="201" t="s">
        <v>1423</v>
      </c>
      <c r="F1068" s="201">
        <v>3576</v>
      </c>
    </row>
    <row r="1069" spans="5:6" s="214" customFormat="1" ht="14.25">
      <c r="E1069" s="201" t="s">
        <v>1424</v>
      </c>
      <c r="F1069" s="201">
        <v>1190</v>
      </c>
    </row>
    <row r="1070" spans="5:6" s="214" customFormat="1" ht="14.25">
      <c r="E1070" s="201" t="s">
        <v>1425</v>
      </c>
      <c r="F1070" s="201">
        <v>99</v>
      </c>
    </row>
    <row r="1071" spans="5:6" s="214" customFormat="1" ht="14.25">
      <c r="E1071" s="201" t="s">
        <v>1426</v>
      </c>
      <c r="F1071" s="201">
        <v>9099</v>
      </c>
    </row>
    <row r="1072" spans="5:6" s="214" customFormat="1" ht="14.25">
      <c r="E1072" s="201" t="s">
        <v>1427</v>
      </c>
      <c r="F1072" s="201">
        <v>3610</v>
      </c>
    </row>
    <row r="1073" spans="5:6" s="214" customFormat="1" ht="14.25">
      <c r="E1073" s="201" t="s">
        <v>1428</v>
      </c>
      <c r="F1073" s="201">
        <v>648</v>
      </c>
    </row>
    <row r="1074" spans="5:6" s="214" customFormat="1" ht="14.25">
      <c r="E1074" s="201" t="s">
        <v>1429</v>
      </c>
      <c r="F1074" s="201">
        <v>22</v>
      </c>
    </row>
    <row r="1075" spans="5:6" s="214" customFormat="1" ht="14.25">
      <c r="E1075" s="201" t="s">
        <v>1430</v>
      </c>
      <c r="F1075" s="201">
        <v>635</v>
      </c>
    </row>
    <row r="1076" spans="5:6" s="214" customFormat="1" ht="14.25">
      <c r="E1076" s="201" t="s">
        <v>1431</v>
      </c>
      <c r="F1076" s="201">
        <v>843</v>
      </c>
    </row>
    <row r="1077" spans="5:6" s="214" customFormat="1" ht="14.25">
      <c r="E1077" s="201" t="s">
        <v>1432</v>
      </c>
      <c r="F1077" s="201">
        <v>4101</v>
      </c>
    </row>
    <row r="1078" spans="5:6" s="214" customFormat="1" ht="14.25">
      <c r="E1078" s="201" t="s">
        <v>1433</v>
      </c>
      <c r="F1078" s="201">
        <v>1340</v>
      </c>
    </row>
    <row r="1079" spans="5:6" s="214" customFormat="1" ht="14.25">
      <c r="E1079" s="201" t="s">
        <v>1434</v>
      </c>
      <c r="F1079" s="201">
        <v>97</v>
      </c>
    </row>
    <row r="1080" spans="5:6" s="214" customFormat="1" ht="14.25">
      <c r="E1080" s="201" t="s">
        <v>1435</v>
      </c>
      <c r="F1080" s="201">
        <v>66</v>
      </c>
    </row>
    <row r="1081" spans="5:6" s="214" customFormat="1" ht="14.25">
      <c r="E1081" s="201" t="s">
        <v>1436</v>
      </c>
      <c r="F1081" s="201">
        <v>66</v>
      </c>
    </row>
    <row r="1082" spans="5:6" s="214" customFormat="1" ht="14.25">
      <c r="E1082" s="201" t="s">
        <v>1437</v>
      </c>
      <c r="F1082" s="201">
        <v>1930</v>
      </c>
    </row>
    <row r="1083" spans="5:6" s="214" customFormat="1" ht="14.25">
      <c r="E1083" s="201" t="s">
        <v>1438</v>
      </c>
      <c r="F1083" s="201">
        <v>1098</v>
      </c>
    </row>
    <row r="1084" spans="5:6" s="214" customFormat="1" ht="14.25">
      <c r="E1084" s="201" t="s">
        <v>1439</v>
      </c>
      <c r="F1084" s="201">
        <v>421</v>
      </c>
    </row>
    <row r="1085" spans="5:6" s="214" customFormat="1" ht="14.25">
      <c r="E1085" s="201" t="s">
        <v>1440</v>
      </c>
      <c r="F1085" s="201">
        <v>1997</v>
      </c>
    </row>
    <row r="1086" spans="5:6" s="214" customFormat="1" ht="14.25">
      <c r="E1086" s="201" t="s">
        <v>1441</v>
      </c>
      <c r="F1086" s="201">
        <v>765</v>
      </c>
    </row>
    <row r="1087" spans="5:6" s="214" customFormat="1" ht="14.25">
      <c r="E1087" s="201" t="s">
        <v>1442</v>
      </c>
      <c r="F1087" s="201">
        <v>378</v>
      </c>
    </row>
    <row r="1088" spans="5:6" s="214" customFormat="1" ht="14.25">
      <c r="E1088" s="201" t="s">
        <v>1443</v>
      </c>
      <c r="F1088" s="201">
        <v>520</v>
      </c>
    </row>
    <row r="1089" spans="5:6" s="214" customFormat="1" ht="14.25">
      <c r="E1089" s="201" t="s">
        <v>1444</v>
      </c>
      <c r="F1089" s="201">
        <v>9520</v>
      </c>
    </row>
    <row r="1090" spans="5:6" s="214" customFormat="1" ht="14.25">
      <c r="E1090" s="201" t="s">
        <v>1445</v>
      </c>
      <c r="F1090" s="201">
        <v>3605</v>
      </c>
    </row>
    <row r="1091" spans="5:6" s="214" customFormat="1" ht="14.25">
      <c r="E1091" s="201" t="s">
        <v>1446</v>
      </c>
      <c r="F1091" s="201">
        <v>620</v>
      </c>
    </row>
    <row r="1092" spans="5:6" s="214" customFormat="1" ht="14.25">
      <c r="E1092" s="201" t="s">
        <v>1447</v>
      </c>
      <c r="F1092" s="201">
        <v>3785</v>
      </c>
    </row>
    <row r="1093" spans="5:6" s="214" customFormat="1" ht="14.25">
      <c r="E1093" s="201" t="s">
        <v>1448</v>
      </c>
      <c r="F1093" s="201">
        <v>670</v>
      </c>
    </row>
    <row r="1094" spans="5:6" s="214" customFormat="1" ht="14.25">
      <c r="E1094" s="201" t="s">
        <v>1449</v>
      </c>
      <c r="F1094" s="201">
        <v>563</v>
      </c>
    </row>
    <row r="1095" spans="5:6" s="214" customFormat="1" ht="14.25">
      <c r="E1095" s="201" t="s">
        <v>1450</v>
      </c>
      <c r="F1095" s="201">
        <v>732</v>
      </c>
    </row>
    <row r="1096" spans="5:6" s="214" customFormat="1" ht="14.25">
      <c r="E1096" s="201" t="s">
        <v>1451</v>
      </c>
      <c r="F1096" s="201">
        <v>395</v>
      </c>
    </row>
    <row r="1097" spans="5:6" s="214" customFormat="1" ht="14.25">
      <c r="E1097" s="201" t="s">
        <v>1452</v>
      </c>
      <c r="F1097" s="201">
        <v>130</v>
      </c>
    </row>
    <row r="1098" spans="5:6" s="214" customFormat="1" ht="14.25">
      <c r="E1098" s="201" t="s">
        <v>1453</v>
      </c>
      <c r="F1098" s="201">
        <v>729</v>
      </c>
    </row>
    <row r="1099" spans="5:6" s="214" customFormat="1" ht="14.25">
      <c r="E1099" s="201" t="s">
        <v>1454</v>
      </c>
      <c r="F1099" s="201">
        <v>194</v>
      </c>
    </row>
    <row r="1100" spans="5:6" s="214" customFormat="1" ht="14.25">
      <c r="E1100" s="201" t="s">
        <v>1455</v>
      </c>
      <c r="F1100" s="201">
        <v>213</v>
      </c>
    </row>
    <row r="1101" spans="5:6" s="214" customFormat="1" ht="14.25">
      <c r="E1101" s="201" t="s">
        <v>1456</v>
      </c>
      <c r="F1101" s="201">
        <v>425</v>
      </c>
    </row>
    <row r="1102" spans="5:6" s="214" customFormat="1" ht="14.25">
      <c r="E1102" s="201" t="s">
        <v>1457</v>
      </c>
      <c r="F1102" s="201">
        <v>791</v>
      </c>
    </row>
    <row r="1103" spans="5:6" s="214" customFormat="1" ht="14.25">
      <c r="E1103" s="201" t="s">
        <v>1458</v>
      </c>
      <c r="F1103" s="201">
        <v>1315</v>
      </c>
    </row>
    <row r="1104" spans="5:6" s="214" customFormat="1" ht="14.25">
      <c r="E1104" s="201" t="s">
        <v>1459</v>
      </c>
      <c r="F1104" s="201">
        <v>1184</v>
      </c>
    </row>
    <row r="1105" spans="5:6" s="214" customFormat="1" ht="14.25">
      <c r="E1105" s="201" t="s">
        <v>1460</v>
      </c>
      <c r="F1105" s="201">
        <v>3648</v>
      </c>
    </row>
    <row r="1106" spans="5:6" s="214" customFormat="1" ht="14.25">
      <c r="E1106" s="201" t="s">
        <v>1461</v>
      </c>
      <c r="F1106" s="201">
        <v>4551</v>
      </c>
    </row>
    <row r="1107" spans="5:6" s="214" customFormat="1" ht="14.25">
      <c r="E1107" s="201" t="s">
        <v>1462</v>
      </c>
      <c r="F1107" s="201">
        <v>1124</v>
      </c>
    </row>
    <row r="1108" spans="5:6" s="214" customFormat="1" ht="14.25">
      <c r="E1108" s="201" t="s">
        <v>1463</v>
      </c>
      <c r="F1108" s="201">
        <v>1124</v>
      </c>
    </row>
    <row r="1109" spans="5:6" s="214" customFormat="1" ht="14.25">
      <c r="E1109" s="201" t="s">
        <v>1464</v>
      </c>
      <c r="F1109" s="201">
        <v>408</v>
      </c>
    </row>
    <row r="1110" spans="5:6" s="214" customFormat="1" ht="14.25">
      <c r="E1110" s="201" t="s">
        <v>1465</v>
      </c>
      <c r="F1110" s="201">
        <v>1197</v>
      </c>
    </row>
    <row r="1111" spans="5:6" s="214" customFormat="1" ht="14.25">
      <c r="E1111" s="201" t="s">
        <v>1466</v>
      </c>
      <c r="F1111" s="201">
        <v>1197</v>
      </c>
    </row>
    <row r="1112" spans="5:6" s="214" customFormat="1" ht="14.25">
      <c r="E1112" s="201" t="s">
        <v>1467</v>
      </c>
      <c r="F1112" s="201">
        <v>524</v>
      </c>
    </row>
    <row r="1113" spans="5:6" s="214" customFormat="1" ht="14.25">
      <c r="E1113" s="201" t="s">
        <v>1468</v>
      </c>
      <c r="F1113" s="201">
        <v>396</v>
      </c>
    </row>
    <row r="1114" spans="5:6" s="214" customFormat="1" ht="14.25">
      <c r="E1114" s="201" t="s">
        <v>1469</v>
      </c>
      <c r="F1114" s="201">
        <v>315</v>
      </c>
    </row>
    <row r="1115" spans="5:6" s="214" customFormat="1" ht="14.25">
      <c r="E1115" s="201" t="s">
        <v>1470</v>
      </c>
      <c r="F1115" s="201">
        <v>55</v>
      </c>
    </row>
    <row r="1116" spans="5:6" s="214" customFormat="1" ht="14.25">
      <c r="E1116" s="201" t="s">
        <v>1471</v>
      </c>
      <c r="F1116" s="201">
        <v>3724</v>
      </c>
    </row>
    <row r="1117" spans="5:6" s="214" customFormat="1" ht="14.25">
      <c r="E1117" s="201" t="s">
        <v>1472</v>
      </c>
      <c r="F1117" s="201">
        <v>309</v>
      </c>
    </row>
    <row r="1118" spans="5:6" s="214" customFormat="1" ht="14.25">
      <c r="E1118" s="201" t="s">
        <v>1473</v>
      </c>
      <c r="F1118" s="201">
        <v>80</v>
      </c>
    </row>
    <row r="1119" spans="5:6" s="214" customFormat="1" ht="14.25">
      <c r="E1119" s="201" t="s">
        <v>1474</v>
      </c>
      <c r="F1119" s="201">
        <v>9100</v>
      </c>
    </row>
    <row r="1120" spans="5:6" s="214" customFormat="1" ht="14.25">
      <c r="E1120" s="201" t="s">
        <v>1475</v>
      </c>
      <c r="F1120" s="201">
        <v>9101</v>
      </c>
    </row>
    <row r="1121" spans="5:6" s="214" customFormat="1" ht="14.25">
      <c r="E1121" s="201" t="s">
        <v>1476</v>
      </c>
      <c r="F1121" s="201">
        <v>9102</v>
      </c>
    </row>
    <row r="1122" spans="5:6" s="214" customFormat="1" ht="14.25">
      <c r="E1122" s="201" t="s">
        <v>1477</v>
      </c>
      <c r="F1122" s="201">
        <v>9100</v>
      </c>
    </row>
    <row r="1123" spans="5:6" s="214" customFormat="1" ht="14.25">
      <c r="E1123" s="201" t="s">
        <v>1478</v>
      </c>
      <c r="F1123" s="201">
        <v>4304</v>
      </c>
    </row>
    <row r="1124" spans="5:6" s="214" customFormat="1" ht="14.25">
      <c r="E1124" s="201" t="s">
        <v>1479</v>
      </c>
      <c r="F1124" s="201">
        <v>926</v>
      </c>
    </row>
    <row r="1125" spans="5:6" s="214" customFormat="1" ht="14.25">
      <c r="E1125" s="201" t="s">
        <v>1480</v>
      </c>
      <c r="F1125" s="201">
        <v>590</v>
      </c>
    </row>
    <row r="1126" spans="5:6" s="214" customFormat="1" ht="14.25">
      <c r="E1126" s="201" t="s">
        <v>1481</v>
      </c>
      <c r="F1126" s="201">
        <v>4303</v>
      </c>
    </row>
    <row r="1127" spans="5:6" s="214" customFormat="1" ht="14.25">
      <c r="E1127" s="201" t="s">
        <v>1482</v>
      </c>
      <c r="F1127" s="201">
        <v>405</v>
      </c>
    </row>
    <row r="1128" spans="5:6" s="214" customFormat="1" ht="14.25">
      <c r="E1128" s="201" t="s">
        <v>1483</v>
      </c>
      <c r="F1128" s="201">
        <v>296</v>
      </c>
    </row>
    <row r="1129" spans="5:6" s="214" customFormat="1" ht="14.25">
      <c r="E1129" s="201" t="s">
        <v>1484</v>
      </c>
      <c r="F1129" s="201">
        <v>3725</v>
      </c>
    </row>
    <row r="1130" spans="5:6" s="214" customFormat="1" ht="14.25">
      <c r="E1130" s="201" t="s">
        <v>1485</v>
      </c>
      <c r="F1130" s="201">
        <v>1057</v>
      </c>
    </row>
    <row r="1131" spans="5:6" s="214" customFormat="1" ht="14.25">
      <c r="E1131" s="201" t="s">
        <v>1486</v>
      </c>
      <c r="F1131" s="201">
        <v>1279</v>
      </c>
    </row>
    <row r="1132" spans="5:6" s="214" customFormat="1" ht="14.25">
      <c r="E1132" s="201" t="s">
        <v>1487</v>
      </c>
      <c r="F1132" s="201">
        <v>312</v>
      </c>
    </row>
    <row r="1133" spans="5:6" s="214" customFormat="1" ht="14.25">
      <c r="E1133" s="201" t="s">
        <v>1488</v>
      </c>
      <c r="F1133" s="201">
        <v>686</v>
      </c>
    </row>
    <row r="1134" spans="5:6" s="214" customFormat="1" ht="14.25">
      <c r="E1134" s="201" t="s">
        <v>1489</v>
      </c>
      <c r="F1134" s="201">
        <v>858</v>
      </c>
    </row>
    <row r="1135" spans="5:6" s="214" customFormat="1" ht="14.25">
      <c r="E1135" s="201" t="s">
        <v>1490</v>
      </c>
      <c r="F1135" s="201">
        <v>827</v>
      </c>
    </row>
    <row r="1136" spans="5:6" s="214" customFormat="1" ht="14.25">
      <c r="E1136" s="201" t="s">
        <v>1491</v>
      </c>
      <c r="F1136" s="201">
        <v>1071</v>
      </c>
    </row>
    <row r="1137" spans="5:6" s="214" customFormat="1" ht="14.25">
      <c r="E1137" s="201" t="s">
        <v>1492</v>
      </c>
      <c r="F1137" s="201">
        <v>1259</v>
      </c>
    </row>
    <row r="1138" spans="5:6" s="214" customFormat="1" ht="14.25">
      <c r="E1138" s="201" t="s">
        <v>1493</v>
      </c>
      <c r="F1138" s="201">
        <v>4303</v>
      </c>
    </row>
    <row r="1139" spans="5:6" s="214" customFormat="1" ht="14.25">
      <c r="E1139" s="201" t="s">
        <v>1494</v>
      </c>
      <c r="F1139" s="201">
        <v>296</v>
      </c>
    </row>
    <row r="1140" spans="5:6" s="214" customFormat="1" ht="14.25">
      <c r="E1140" s="201" t="s">
        <v>1495</v>
      </c>
      <c r="F1140" s="201">
        <v>9725</v>
      </c>
    </row>
    <row r="1141" spans="5:6" s="214" customFormat="1" ht="14.25">
      <c r="E1141" s="201" t="s">
        <v>1496</v>
      </c>
      <c r="F1141" s="201">
        <v>1057</v>
      </c>
    </row>
    <row r="1142" spans="5:6" s="214" customFormat="1" ht="14.25">
      <c r="E1142" s="201" t="s">
        <v>1497</v>
      </c>
      <c r="F1142" s="201">
        <v>1314</v>
      </c>
    </row>
    <row r="1143" spans="5:6" s="214" customFormat="1" ht="14.25">
      <c r="E1143" s="201" t="s">
        <v>1498</v>
      </c>
      <c r="F1143" s="201">
        <v>1279</v>
      </c>
    </row>
    <row r="1144" spans="5:6" s="214" customFormat="1" ht="14.25">
      <c r="E1144" s="201" t="s">
        <v>1499</v>
      </c>
      <c r="F1144" s="201">
        <v>1333</v>
      </c>
    </row>
    <row r="1145" spans="5:6" s="214" customFormat="1" ht="14.25">
      <c r="E1145" s="201" t="s">
        <v>1500</v>
      </c>
      <c r="F1145" s="201">
        <v>3790</v>
      </c>
    </row>
    <row r="1146" spans="5:6" s="214" customFormat="1" ht="14.25">
      <c r="E1146" s="201" t="s">
        <v>1501</v>
      </c>
      <c r="F1146" s="201">
        <v>1284</v>
      </c>
    </row>
    <row r="1147" spans="5:6" s="214" customFormat="1" ht="14.25">
      <c r="E1147" s="201" t="s">
        <v>1502</v>
      </c>
      <c r="F1147" s="201">
        <v>3726</v>
      </c>
    </row>
    <row r="1148" spans="5:6" s="214" customFormat="1" ht="14.25">
      <c r="E1148" s="201" t="s">
        <v>1503</v>
      </c>
      <c r="F1148" s="201">
        <v>9726</v>
      </c>
    </row>
    <row r="1149" spans="5:6" s="214" customFormat="1" ht="14.25">
      <c r="E1149" s="201" t="s">
        <v>1504</v>
      </c>
      <c r="F1149" s="201">
        <v>447</v>
      </c>
    </row>
    <row r="1150" spans="5:6" s="214" customFormat="1" ht="14.25">
      <c r="E1150" s="201" t="s">
        <v>1505</v>
      </c>
      <c r="F1150" s="201">
        <v>833</v>
      </c>
    </row>
    <row r="1151" spans="5:6" s="214" customFormat="1" ht="14.25">
      <c r="E1151" s="201" t="s">
        <v>1506</v>
      </c>
      <c r="F1151" s="201">
        <v>59</v>
      </c>
    </row>
    <row r="1152" spans="5:6" s="214" customFormat="1" ht="14.25">
      <c r="E1152" s="201" t="s">
        <v>1507</v>
      </c>
      <c r="F1152" s="201">
        <v>1277</v>
      </c>
    </row>
    <row r="1153" spans="5:6" s="214" customFormat="1" ht="14.25">
      <c r="E1153" s="201" t="s">
        <v>1508</v>
      </c>
      <c r="F1153" s="201">
        <v>1278</v>
      </c>
    </row>
    <row r="1154" spans="5:6" s="214" customFormat="1" ht="14.25">
      <c r="E1154" s="201" t="s">
        <v>1509</v>
      </c>
      <c r="F1154" s="201">
        <v>3757</v>
      </c>
    </row>
    <row r="1155" spans="5:6" s="214" customFormat="1" ht="14.25">
      <c r="E1155" s="201" t="s">
        <v>1510</v>
      </c>
      <c r="F1155" s="201">
        <v>3783</v>
      </c>
    </row>
    <row r="1156" spans="5:6" s="214" customFormat="1" ht="14.25">
      <c r="E1156" s="201" t="s">
        <v>1511</v>
      </c>
      <c r="F1156" s="201">
        <v>9783</v>
      </c>
    </row>
    <row r="1157" spans="5:6" s="214" customFormat="1" ht="14.25">
      <c r="E1157" s="201" t="s">
        <v>1512</v>
      </c>
      <c r="F1157" s="201">
        <v>3728</v>
      </c>
    </row>
    <row r="1158" spans="5:6" s="214" customFormat="1" ht="14.25">
      <c r="E1158" s="201" t="s">
        <v>1513</v>
      </c>
      <c r="F1158" s="201">
        <v>3721</v>
      </c>
    </row>
    <row r="1159" spans="5:6" s="214" customFormat="1" ht="14.25">
      <c r="E1159" s="201" t="s">
        <v>1514</v>
      </c>
      <c r="F1159" s="201">
        <v>1269</v>
      </c>
    </row>
    <row r="1160" spans="5:6" s="214" customFormat="1" ht="14.25">
      <c r="E1160" s="201" t="s">
        <v>1515</v>
      </c>
      <c r="F1160" s="201">
        <v>9943</v>
      </c>
    </row>
    <row r="1161" spans="5:6" s="214" customFormat="1" ht="14.25">
      <c r="E1161" s="201" t="s">
        <v>1516</v>
      </c>
      <c r="F1161" s="201">
        <v>4023</v>
      </c>
    </row>
    <row r="1162" spans="5:6" s="214" customFormat="1" ht="14.25">
      <c r="E1162" s="201" t="s">
        <v>1517</v>
      </c>
      <c r="F1162" s="201">
        <v>844</v>
      </c>
    </row>
    <row r="1163" spans="5:6" s="214" customFormat="1" ht="14.25">
      <c r="E1163" s="201" t="s">
        <v>1518</v>
      </c>
      <c r="F1163" s="201">
        <v>3753</v>
      </c>
    </row>
    <row r="1164" spans="5:6" s="214" customFormat="1" ht="14.25">
      <c r="E1164" s="201" t="s">
        <v>1519</v>
      </c>
      <c r="F1164" s="201">
        <v>3716</v>
      </c>
    </row>
    <row r="1165" spans="5:6" s="214" customFormat="1" ht="14.25">
      <c r="E1165" s="201" t="s">
        <v>1520</v>
      </c>
      <c r="F1165" s="201">
        <v>3755</v>
      </c>
    </row>
    <row r="1166" spans="5:6" s="214" customFormat="1" ht="14.25">
      <c r="E1166" s="201" t="s">
        <v>1521</v>
      </c>
      <c r="F1166" s="201">
        <v>1940</v>
      </c>
    </row>
    <row r="1167" spans="5:6" s="214" customFormat="1" ht="14.25">
      <c r="E1167" s="201" t="s">
        <v>1522</v>
      </c>
      <c r="F1167" s="201">
        <v>1901</v>
      </c>
    </row>
    <row r="1168" spans="5:6" s="214" customFormat="1" ht="14.25">
      <c r="E1168" s="201" t="s">
        <v>1523</v>
      </c>
      <c r="F1168" s="201">
        <v>2045</v>
      </c>
    </row>
    <row r="1169" spans="5:6" s="214" customFormat="1" ht="14.25">
      <c r="E1169" s="201" t="s">
        <v>1524</v>
      </c>
      <c r="F1169" s="201">
        <v>3767</v>
      </c>
    </row>
    <row r="1170" spans="5:6" s="214" customFormat="1" ht="14.25">
      <c r="E1170" s="201" t="s">
        <v>1525</v>
      </c>
      <c r="F1170" s="201">
        <v>449</v>
      </c>
    </row>
    <row r="1171" spans="5:6" s="214" customFormat="1" ht="14.25">
      <c r="E1171" s="201" t="s">
        <v>1526</v>
      </c>
      <c r="F1171" s="201">
        <v>809</v>
      </c>
    </row>
    <row r="1172" spans="5:6" s="214" customFormat="1" ht="14.25">
      <c r="E1172" s="201" t="s">
        <v>1527</v>
      </c>
      <c r="F1172" s="201">
        <v>522</v>
      </c>
    </row>
    <row r="1173" spans="5:6" s="214" customFormat="1" ht="14.25">
      <c r="E1173" s="201" t="s">
        <v>1528</v>
      </c>
      <c r="F1173" s="201">
        <v>433</v>
      </c>
    </row>
    <row r="1174" spans="5:6" s="214" customFormat="1" ht="14.25">
      <c r="E1174" s="201" t="s">
        <v>1529</v>
      </c>
      <c r="F1174" s="201">
        <v>777</v>
      </c>
    </row>
    <row r="1175" spans="5:6" s="214" customFormat="1" ht="14.25">
      <c r="E1175" s="201" t="s">
        <v>1530</v>
      </c>
      <c r="F1175" s="201">
        <v>705</v>
      </c>
    </row>
    <row r="1176" spans="5:6" s="214" customFormat="1" ht="14.25">
      <c r="E1176" s="201" t="s">
        <v>1531</v>
      </c>
      <c r="F1176" s="201">
        <v>1147</v>
      </c>
    </row>
    <row r="1177" spans="5:6" s="214" customFormat="1" ht="14.25">
      <c r="E1177" s="201" t="s">
        <v>1532</v>
      </c>
      <c r="F1177" s="201">
        <v>4014</v>
      </c>
    </row>
    <row r="1178" spans="5:6" s="214" customFormat="1" ht="14.25">
      <c r="E1178" s="201" t="s">
        <v>1533</v>
      </c>
      <c r="F1178" s="201">
        <v>1369</v>
      </c>
    </row>
    <row r="1179" spans="5:6" s="214" customFormat="1" ht="14.25">
      <c r="E1179" s="201" t="s">
        <v>1534</v>
      </c>
      <c r="F1179" s="201">
        <v>174</v>
      </c>
    </row>
    <row r="1180" spans="5:6" s="214" customFormat="1" ht="14.25">
      <c r="E1180" s="201" t="s">
        <v>1535</v>
      </c>
      <c r="F1180" s="201">
        <v>1254</v>
      </c>
    </row>
    <row r="1181" spans="5:6" s="214" customFormat="1" ht="14.25">
      <c r="E1181" s="201" t="s">
        <v>1536</v>
      </c>
      <c r="F1181" s="201">
        <v>523</v>
      </c>
    </row>
    <row r="1182" spans="5:6" s="214" customFormat="1" ht="14.25">
      <c r="E1182" s="201" t="s">
        <v>1537</v>
      </c>
      <c r="F1182" s="201">
        <v>3655</v>
      </c>
    </row>
    <row r="1183" spans="5:6" s="214" customFormat="1" ht="14.25">
      <c r="E1183" s="201" t="s">
        <v>1538</v>
      </c>
      <c r="F1183" s="201">
        <v>1419</v>
      </c>
    </row>
    <row r="1184" spans="5:6" s="214" customFormat="1" ht="14.25">
      <c r="E1184" s="201" t="s">
        <v>1539</v>
      </c>
      <c r="F1184" s="201">
        <v>351</v>
      </c>
    </row>
    <row r="1185" spans="5:6" s="214" customFormat="1" ht="14.25">
      <c r="E1185" s="201" t="s">
        <v>1540</v>
      </c>
      <c r="F1185" s="201">
        <v>1195</v>
      </c>
    </row>
    <row r="1186" spans="5:6" s="214" customFormat="1" ht="14.25">
      <c r="E1186" s="201" t="s">
        <v>1541</v>
      </c>
      <c r="F1186" s="201">
        <v>1280</v>
      </c>
    </row>
    <row r="1187" spans="5:6" s="214" customFormat="1" ht="14.25">
      <c r="E1187" s="201" t="s">
        <v>1542</v>
      </c>
      <c r="F1187" s="201">
        <v>808</v>
      </c>
    </row>
    <row r="1188" spans="5:6" s="214" customFormat="1" ht="14.25">
      <c r="E1188" s="201" t="s">
        <v>1543</v>
      </c>
      <c r="F1188" s="201">
        <v>553</v>
      </c>
    </row>
    <row r="1189" spans="5:6" s="214" customFormat="1" ht="14.25">
      <c r="E1189" s="201" t="s">
        <v>1544</v>
      </c>
      <c r="F1189" s="201">
        <v>720</v>
      </c>
    </row>
    <row r="1190" spans="5:6" s="214" customFormat="1" ht="14.25">
      <c r="E1190" s="201" t="s">
        <v>1545</v>
      </c>
      <c r="F1190" s="201">
        <v>256</v>
      </c>
    </row>
    <row r="1191" spans="5:6" s="214" customFormat="1" ht="14.25">
      <c r="E1191" s="201" t="s">
        <v>1546</v>
      </c>
      <c r="F1191" s="201">
        <v>256</v>
      </c>
    </row>
    <row r="1192" spans="5:6" s="214" customFormat="1" ht="14.25">
      <c r="E1192" s="201" t="s">
        <v>1547</v>
      </c>
      <c r="F1192" s="201">
        <v>11</v>
      </c>
    </row>
    <row r="1193" spans="5:6" s="214" customFormat="1" ht="14.25">
      <c r="E1193" s="201" t="s">
        <v>1548</v>
      </c>
      <c r="F1193" s="201">
        <v>165</v>
      </c>
    </row>
    <row r="1194" spans="5:6" s="214" customFormat="1" ht="14.25">
      <c r="E1194" s="201" t="s">
        <v>1549</v>
      </c>
      <c r="F1194" s="201">
        <v>402</v>
      </c>
    </row>
    <row r="1195" spans="5:6" s="214" customFormat="1" ht="14.25">
      <c r="E1195" s="201" t="s">
        <v>1550</v>
      </c>
      <c r="F1195" s="201">
        <v>699</v>
      </c>
    </row>
    <row r="1196" spans="5:6" s="214" customFormat="1" ht="14.25">
      <c r="E1196" s="201" t="s">
        <v>1551</v>
      </c>
      <c r="F1196" s="201">
        <v>2047</v>
      </c>
    </row>
    <row r="1197" spans="5:6" s="214" customFormat="1" ht="14.25">
      <c r="E1197" s="201" t="s">
        <v>1552</v>
      </c>
      <c r="F1197" s="201">
        <v>69</v>
      </c>
    </row>
    <row r="1198" spans="5:6" s="214" customFormat="1" ht="14.25">
      <c r="E1198" s="201" t="s">
        <v>1553</v>
      </c>
      <c r="F1198" s="201">
        <v>348</v>
      </c>
    </row>
    <row r="1199" spans="5:6" s="214" customFormat="1" ht="14.25">
      <c r="E1199" s="201" t="s">
        <v>1554</v>
      </c>
      <c r="F1199" s="201">
        <v>769</v>
      </c>
    </row>
    <row r="1200" spans="5:6" s="214" customFormat="1" ht="14.25">
      <c r="E1200" s="201" t="s">
        <v>1555</v>
      </c>
      <c r="F1200" s="201">
        <v>2048</v>
      </c>
    </row>
    <row r="1201" spans="5:6" s="214" customFormat="1" ht="14.25">
      <c r="E1201" s="201" t="s">
        <v>1556</v>
      </c>
      <c r="F1201" s="201">
        <v>331</v>
      </c>
    </row>
    <row r="1202" spans="5:6" s="214" customFormat="1" ht="14.25">
      <c r="E1202" s="201" t="s">
        <v>1557</v>
      </c>
      <c r="F1202" s="201">
        <v>602</v>
      </c>
    </row>
    <row r="1203" spans="5:6" s="214" customFormat="1" ht="14.25">
      <c r="E1203" s="201" t="s">
        <v>1558</v>
      </c>
      <c r="F1203" s="201">
        <v>1236</v>
      </c>
    </row>
    <row r="1204" spans="5:6" s="214" customFormat="1" ht="14.25">
      <c r="E1204" s="201" t="s">
        <v>1559</v>
      </c>
      <c r="F1204" s="201">
        <v>3620</v>
      </c>
    </row>
    <row r="1205" spans="5:6" s="214" customFormat="1" ht="14.25">
      <c r="E1205" s="201" t="s">
        <v>1560</v>
      </c>
      <c r="F1205" s="201">
        <v>825</v>
      </c>
    </row>
    <row r="1206" spans="5:6" s="214" customFormat="1" ht="14.25">
      <c r="E1206" s="201" t="s">
        <v>1561</v>
      </c>
      <c r="F1206" s="201">
        <v>1143</v>
      </c>
    </row>
    <row r="1207" spans="5:6" s="214" customFormat="1" ht="14.25">
      <c r="E1207" s="201" t="s">
        <v>1562</v>
      </c>
      <c r="F1207" s="201">
        <v>7200</v>
      </c>
    </row>
    <row r="1208" spans="5:6" s="214" customFormat="1" ht="14.25">
      <c r="E1208" s="201" t="s">
        <v>1563</v>
      </c>
      <c r="F1208" s="201">
        <v>186</v>
      </c>
    </row>
    <row r="1209" spans="5:6" s="214" customFormat="1" ht="14.25">
      <c r="E1209" s="201" t="s">
        <v>1564</v>
      </c>
      <c r="F1209" s="201">
        <v>3787</v>
      </c>
    </row>
    <row r="1210" spans="5:6" s="214" customFormat="1" ht="14.25">
      <c r="E1210" s="201" t="s">
        <v>1565</v>
      </c>
      <c r="F1210" s="201">
        <v>15</v>
      </c>
    </row>
    <row r="1211" spans="5:6" s="214" customFormat="1" ht="14.25">
      <c r="E1211" s="201" t="s">
        <v>1566</v>
      </c>
      <c r="F1211" s="201">
        <v>1998</v>
      </c>
    </row>
    <row r="1212" spans="5:6" s="214" customFormat="1" ht="14.25">
      <c r="E1212" s="201" t="s">
        <v>1567</v>
      </c>
      <c r="F1212" s="201">
        <v>3713</v>
      </c>
    </row>
    <row r="1213" spans="5:6" s="214" customFormat="1" ht="14.25">
      <c r="E1213" s="201" t="s">
        <v>1568</v>
      </c>
      <c r="F1213" s="201">
        <v>158</v>
      </c>
    </row>
    <row r="1214" spans="5:6" s="214" customFormat="1" ht="14.25">
      <c r="E1214" s="201" t="s">
        <v>1569</v>
      </c>
      <c r="F1214" s="201">
        <v>257</v>
      </c>
    </row>
    <row r="1215" spans="5:6" s="214" customFormat="1" ht="14.25">
      <c r="E1215" s="201" t="s">
        <v>1570</v>
      </c>
      <c r="F1215" s="201">
        <v>1041</v>
      </c>
    </row>
    <row r="1216" spans="5:6" s="214" customFormat="1" ht="14.25">
      <c r="E1216" s="201" t="s">
        <v>1571</v>
      </c>
      <c r="F1216" s="201">
        <v>1041</v>
      </c>
    </row>
    <row r="1217" spans="5:6" s="214" customFormat="1" ht="14.25">
      <c r="E1217" s="201" t="s">
        <v>1572</v>
      </c>
      <c r="F1217" s="201">
        <v>1195</v>
      </c>
    </row>
    <row r="1218" spans="5:6" s="214" customFormat="1" ht="14.25">
      <c r="E1218" s="201" t="s">
        <v>1573</v>
      </c>
      <c r="F1218" s="201">
        <v>1280</v>
      </c>
    </row>
    <row r="1219" spans="5:6" s="214" customFormat="1" ht="14.25">
      <c r="E1219" s="201" t="s">
        <v>1574</v>
      </c>
      <c r="F1219" s="201">
        <v>851</v>
      </c>
    </row>
    <row r="1220" spans="5:6" s="214" customFormat="1" ht="14.25">
      <c r="E1220" s="201" t="s">
        <v>1575</v>
      </c>
      <c r="F1220" s="201">
        <v>359</v>
      </c>
    </row>
    <row r="1221" spans="5:6" s="214" customFormat="1" ht="14.25">
      <c r="E1221" s="201" t="s">
        <v>1576</v>
      </c>
      <c r="F1221" s="201">
        <v>359</v>
      </c>
    </row>
    <row r="1222" spans="5:6" s="214" customFormat="1" ht="14.25">
      <c r="E1222" s="201" t="s">
        <v>1577</v>
      </c>
      <c r="F1222" s="201">
        <v>435</v>
      </c>
    </row>
    <row r="1223" spans="5:6" s="214" customFormat="1" ht="14.25">
      <c r="E1223" s="201" t="s">
        <v>1578</v>
      </c>
      <c r="F1223" s="201">
        <v>7300</v>
      </c>
    </row>
    <row r="1224" spans="5:6" s="214" customFormat="1" ht="14.25">
      <c r="E1224" s="201" t="s">
        <v>1579</v>
      </c>
      <c r="F1224" s="201">
        <v>7301</v>
      </c>
    </row>
    <row r="1225" spans="5:6" s="214" customFormat="1" ht="14.25">
      <c r="E1225" s="201" t="s">
        <v>1580</v>
      </c>
      <c r="F1225" s="201">
        <v>1061</v>
      </c>
    </row>
    <row r="1226" spans="5:6" s="214" customFormat="1" ht="14.25">
      <c r="E1226" s="201" t="s">
        <v>1581</v>
      </c>
      <c r="F1226" s="201">
        <v>1401</v>
      </c>
    </row>
    <row r="1227" spans="5:6" s="214" customFormat="1" ht="14.25">
      <c r="E1227" s="201" t="s">
        <v>1582</v>
      </c>
      <c r="F1227" s="201">
        <v>1401</v>
      </c>
    </row>
    <row r="1228" spans="5:6" s="214" customFormat="1" ht="14.25">
      <c r="E1228" s="201" t="s">
        <v>1583</v>
      </c>
      <c r="F1228" s="201">
        <v>1061</v>
      </c>
    </row>
    <row r="1229" spans="5:6" s="214" customFormat="1" ht="14.25">
      <c r="E1229" s="201" t="s">
        <v>1584</v>
      </c>
      <c r="F1229" s="201">
        <v>2500</v>
      </c>
    </row>
    <row r="1230" spans="5:6" s="214" customFormat="1" ht="14.25">
      <c r="E1230" s="201" t="s">
        <v>1585</v>
      </c>
      <c r="F1230" s="201">
        <v>1894</v>
      </c>
    </row>
    <row r="1231" spans="5:6" s="214" customFormat="1" ht="14.25">
      <c r="E1231" s="201" t="s">
        <v>1586</v>
      </c>
      <c r="F1231" s="201">
        <v>3555</v>
      </c>
    </row>
    <row r="1232" spans="5:6" s="214" customFormat="1" ht="14.25">
      <c r="E1232" s="201" t="s">
        <v>1587</v>
      </c>
      <c r="F1232" s="201">
        <v>693</v>
      </c>
    </row>
    <row r="1233" spans="5:6" s="214" customFormat="1" ht="14.25">
      <c r="E1233" s="201" t="s">
        <v>1588</v>
      </c>
      <c r="F1233" s="201">
        <v>1242</v>
      </c>
    </row>
    <row r="1234" spans="5:6" s="214" customFormat="1" ht="14.25">
      <c r="E1234" s="201" t="s">
        <v>1589</v>
      </c>
      <c r="F1234" s="201">
        <v>792</v>
      </c>
    </row>
    <row r="1235" spans="5:6" s="214" customFormat="1" ht="14.25">
      <c r="E1235" s="201" t="s">
        <v>1590</v>
      </c>
      <c r="F1235" s="201">
        <v>792</v>
      </c>
    </row>
    <row r="1236" spans="5:6" s="214" customFormat="1" ht="14.25">
      <c r="E1236" s="201" t="s">
        <v>1591</v>
      </c>
      <c r="F1236" s="201">
        <v>246</v>
      </c>
    </row>
    <row r="1237" spans="5:6" s="214" customFormat="1" ht="14.25">
      <c r="E1237" s="201" t="s">
        <v>1592</v>
      </c>
      <c r="F1237" s="201">
        <v>9246</v>
      </c>
    </row>
    <row r="1238" spans="5:6" s="214" customFormat="1" ht="14.25">
      <c r="E1238" s="201" t="s">
        <v>1593</v>
      </c>
      <c r="F1238" s="201">
        <v>7400</v>
      </c>
    </row>
    <row r="1239" spans="5:6" s="214" customFormat="1" ht="14.25">
      <c r="E1239" s="201" t="s">
        <v>1594</v>
      </c>
      <c r="F1239" s="201">
        <v>525</v>
      </c>
    </row>
    <row r="1240" spans="5:6" s="214" customFormat="1" ht="14.25">
      <c r="E1240" s="201" t="s">
        <v>1595</v>
      </c>
      <c r="F1240" s="201">
        <v>578</v>
      </c>
    </row>
    <row r="1241" spans="5:6" s="214" customFormat="1" ht="14.25">
      <c r="E1241" s="201" t="s">
        <v>1596</v>
      </c>
      <c r="F1241" s="201">
        <v>587</v>
      </c>
    </row>
    <row r="1242" spans="5:6" s="214" customFormat="1" ht="14.25">
      <c r="E1242" s="201" t="s">
        <v>1597</v>
      </c>
      <c r="F1242" s="201">
        <v>2046</v>
      </c>
    </row>
    <row r="1243" spans="5:6" s="214" customFormat="1" ht="14.25">
      <c r="E1243" s="201" t="s">
        <v>1598</v>
      </c>
      <c r="F1243" s="201">
        <v>12</v>
      </c>
    </row>
    <row r="1244" spans="5:6" s="214" customFormat="1" ht="14.25">
      <c r="E1244" s="201" t="s">
        <v>1599</v>
      </c>
      <c r="F1244" s="201">
        <v>942</v>
      </c>
    </row>
    <row r="1245" spans="5:6" s="214" customFormat="1" ht="14.25">
      <c r="E1245" s="201" t="s">
        <v>1600</v>
      </c>
      <c r="F1245" s="201">
        <v>989</v>
      </c>
    </row>
    <row r="1246" spans="5:6" s="214" customFormat="1" ht="14.25">
      <c r="E1246" s="201" t="s">
        <v>1601</v>
      </c>
      <c r="F1246" s="201">
        <v>989</v>
      </c>
    </row>
    <row r="1247" spans="5:6" s="214" customFormat="1" ht="14.25">
      <c r="E1247" s="201" t="s">
        <v>1602</v>
      </c>
      <c r="F1247" s="201">
        <v>942</v>
      </c>
    </row>
    <row r="1248" spans="5:6" s="214" customFormat="1" ht="14.25">
      <c r="E1248" s="201" t="s">
        <v>1603</v>
      </c>
      <c r="F1248" s="201">
        <v>526</v>
      </c>
    </row>
    <row r="1249" spans="5:6" s="214" customFormat="1" ht="14.25">
      <c r="E1249" s="201" t="s">
        <v>1604</v>
      </c>
      <c r="F1249" s="201">
        <v>3756</v>
      </c>
    </row>
    <row r="1250" spans="5:6" s="214" customFormat="1" ht="14.25">
      <c r="E1250" s="201" t="s">
        <v>1605</v>
      </c>
      <c r="F1250" s="201">
        <v>1238</v>
      </c>
    </row>
    <row r="1251" spans="5:6" s="214" customFormat="1" ht="14.25">
      <c r="E1251" s="201" t="s">
        <v>1606</v>
      </c>
      <c r="F1251" s="201">
        <v>7500</v>
      </c>
    </row>
    <row r="1252" spans="5:6" s="214" customFormat="1" ht="14.25">
      <c r="E1252" s="201" t="s">
        <v>1607</v>
      </c>
      <c r="F1252" s="201">
        <v>7501</v>
      </c>
    </row>
    <row r="1253" spans="5:6" s="214" customFormat="1" ht="14.25">
      <c r="E1253" s="201" t="s">
        <v>1608</v>
      </c>
      <c r="F1253" s="201">
        <v>1170</v>
      </c>
    </row>
    <row r="1254" spans="5:6" s="214" customFormat="1" ht="14.25">
      <c r="E1254" s="201" t="s">
        <v>1609</v>
      </c>
      <c r="F1254" s="201">
        <v>1170</v>
      </c>
    </row>
    <row r="1255" spans="5:6" s="214" customFormat="1" ht="14.25">
      <c r="E1255" s="201" t="s">
        <v>1610</v>
      </c>
      <c r="F1255" s="201">
        <v>9927</v>
      </c>
    </row>
    <row r="1256" spans="5:6" s="214" customFormat="1" ht="14.25">
      <c r="E1256" s="201" t="s">
        <v>1611</v>
      </c>
      <c r="F1256" s="201">
        <v>1245</v>
      </c>
    </row>
    <row r="1257" spans="5:6" s="214" customFormat="1" ht="14.25">
      <c r="E1257" s="201" t="s">
        <v>1612</v>
      </c>
      <c r="F1257" s="201">
        <v>3567</v>
      </c>
    </row>
    <row r="1258" spans="5:6" s="214" customFormat="1" ht="14.25">
      <c r="E1258" s="201" t="s">
        <v>1613</v>
      </c>
      <c r="F1258" s="201">
        <v>1156</v>
      </c>
    </row>
    <row r="1259" spans="5:6" s="214" customFormat="1" ht="14.25">
      <c r="E1259" s="201" t="s">
        <v>1614</v>
      </c>
      <c r="F1259" s="201">
        <v>1328</v>
      </c>
    </row>
    <row r="1260" spans="5:6" s="214" customFormat="1" ht="14.25">
      <c r="E1260" s="201" t="s">
        <v>1615</v>
      </c>
      <c r="F1260" s="201">
        <v>419</v>
      </c>
    </row>
    <row r="1261" spans="5:6" s="214" customFormat="1" ht="14.25">
      <c r="E1261" s="201" t="s">
        <v>1616</v>
      </c>
      <c r="F1261" s="201">
        <v>454</v>
      </c>
    </row>
    <row r="1262" spans="5:6" s="214" customFormat="1" ht="14.25">
      <c r="E1262" s="201" t="s">
        <v>1617</v>
      </c>
      <c r="F1262" s="201">
        <v>1176</v>
      </c>
    </row>
    <row r="1263" spans="5:6" s="214" customFormat="1" ht="14.25">
      <c r="E1263" s="201" t="s">
        <v>1618</v>
      </c>
      <c r="F1263" s="201">
        <v>1927</v>
      </c>
    </row>
    <row r="1264" spans="5:6" s="214" customFormat="1" ht="14.25">
      <c r="E1264" s="201" t="s">
        <v>1619</v>
      </c>
      <c r="F1264" s="201">
        <v>1818</v>
      </c>
    </row>
    <row r="1265" spans="5:6" s="214" customFormat="1" ht="14.25">
      <c r="E1265" s="201" t="s">
        <v>1620</v>
      </c>
      <c r="F1265" s="201">
        <v>610</v>
      </c>
    </row>
    <row r="1266" spans="5:6" s="214" customFormat="1" ht="14.25">
      <c r="E1266" s="201" t="s">
        <v>1621</v>
      </c>
      <c r="F1266" s="201">
        <v>892</v>
      </c>
    </row>
    <row r="1267" spans="5:6" s="214" customFormat="1" ht="14.25">
      <c r="E1267" s="201" t="s">
        <v>1622</v>
      </c>
      <c r="F1267" s="201">
        <v>376</v>
      </c>
    </row>
    <row r="1268" spans="5:6" s="214" customFormat="1" ht="14.25">
      <c r="E1268" s="201" t="s">
        <v>1623</v>
      </c>
      <c r="F1268" s="201">
        <v>794</v>
      </c>
    </row>
    <row r="1269" spans="5:6" s="214" customFormat="1" ht="14.25">
      <c r="E1269" s="201" t="s">
        <v>1624</v>
      </c>
      <c r="F1269" s="201">
        <v>4501</v>
      </c>
    </row>
    <row r="1270" spans="5:6" s="214" customFormat="1" ht="14.25">
      <c r="E1270" s="201" t="s">
        <v>1625</v>
      </c>
      <c r="F1270" s="201">
        <v>1924</v>
      </c>
    </row>
    <row r="1271" spans="5:6" s="214" customFormat="1" ht="14.25">
      <c r="E1271" s="201" t="s">
        <v>1626</v>
      </c>
      <c r="F1271" s="201">
        <v>1199</v>
      </c>
    </row>
    <row r="1272" spans="5:6" s="214" customFormat="1" ht="14.25">
      <c r="E1272" s="201" t="s">
        <v>1627</v>
      </c>
      <c r="F1272" s="201">
        <v>1175</v>
      </c>
    </row>
    <row r="1273" spans="5:6" s="214" customFormat="1" ht="14.25">
      <c r="E1273" s="201" t="s">
        <v>1628</v>
      </c>
      <c r="F1273" s="201">
        <v>2035</v>
      </c>
    </row>
    <row r="1274" spans="5:6" s="214" customFormat="1" ht="14.25">
      <c r="E1274" s="201" t="s">
        <v>1629</v>
      </c>
      <c r="F1274" s="201">
        <v>826</v>
      </c>
    </row>
    <row r="1275" spans="5:6" s="214" customFormat="1" ht="14.25">
      <c r="E1275" s="201" t="s">
        <v>1630</v>
      </c>
      <c r="F1275" s="201">
        <v>528</v>
      </c>
    </row>
    <row r="1276" spans="5:6" s="214" customFormat="1" ht="14.25">
      <c r="E1276" s="201" t="s">
        <v>1631</v>
      </c>
      <c r="F1276" s="201">
        <v>737</v>
      </c>
    </row>
    <row r="1277" spans="5:6" s="214" customFormat="1" ht="14.25">
      <c r="E1277" s="201" t="s">
        <v>1632</v>
      </c>
      <c r="F1277" s="201">
        <v>666</v>
      </c>
    </row>
    <row r="1278" spans="5:6" s="214" customFormat="1" ht="14.25">
      <c r="E1278" s="201" t="s">
        <v>1633</v>
      </c>
      <c r="F1278" s="201">
        <v>9666</v>
      </c>
    </row>
    <row r="1279" spans="5:6" s="214" customFormat="1" ht="14.25">
      <c r="E1279" s="201" t="s">
        <v>1634</v>
      </c>
      <c r="F1279" s="201">
        <v>810</v>
      </c>
    </row>
    <row r="1280" spans="5:6" s="214" customFormat="1" ht="14.25">
      <c r="E1280" s="201" t="s">
        <v>1635</v>
      </c>
      <c r="F1280" s="201">
        <v>3792</v>
      </c>
    </row>
    <row r="1281" spans="5:6" s="214" customFormat="1" ht="14.25">
      <c r="E1281" s="201" t="s">
        <v>1636</v>
      </c>
      <c r="F1281" s="201">
        <v>32</v>
      </c>
    </row>
    <row r="1282" spans="5:6" s="214" customFormat="1" ht="14.25">
      <c r="E1282" s="201" t="s">
        <v>1637</v>
      </c>
      <c r="F1282" s="201">
        <v>957</v>
      </c>
    </row>
    <row r="1283" spans="5:6" s="214" customFormat="1" ht="14.25">
      <c r="E1283" s="201" t="s">
        <v>1638</v>
      </c>
      <c r="F1283" s="201">
        <v>328</v>
      </c>
    </row>
    <row r="1284" spans="5:6" s="214" customFormat="1" ht="14.25">
      <c r="E1284" s="201" t="s">
        <v>1639</v>
      </c>
      <c r="F1284" s="201">
        <v>528</v>
      </c>
    </row>
    <row r="1285" spans="5:6" s="214" customFormat="1" ht="14.25">
      <c r="E1285" s="201" t="s">
        <v>1640</v>
      </c>
      <c r="F1285" s="201">
        <v>1149</v>
      </c>
    </row>
    <row r="1286" spans="5:6" s="214" customFormat="1" ht="14.25">
      <c r="E1286" s="201" t="s">
        <v>1641</v>
      </c>
      <c r="F1286" s="201">
        <v>837</v>
      </c>
    </row>
    <row r="1287" spans="5:6" s="214" customFormat="1" ht="14.25">
      <c r="E1287" s="201" t="s">
        <v>1642</v>
      </c>
      <c r="F1287" s="201">
        <v>711</v>
      </c>
    </row>
    <row r="1288" spans="5:6" s="214" customFormat="1" ht="14.25">
      <c r="E1288" s="201" t="s">
        <v>1643</v>
      </c>
      <c r="F1288" s="201">
        <v>817</v>
      </c>
    </row>
    <row r="1289" spans="5:6" s="214" customFormat="1" ht="14.25">
      <c r="E1289" s="201" t="s">
        <v>1644</v>
      </c>
      <c r="F1289" s="201">
        <v>1991</v>
      </c>
    </row>
    <row r="1290" spans="5:6" s="214" customFormat="1" ht="14.25">
      <c r="E1290" s="201" t="s">
        <v>1645</v>
      </c>
      <c r="F1290" s="201">
        <v>969</v>
      </c>
    </row>
    <row r="1291" spans="5:6" s="214" customFormat="1" ht="14.25">
      <c r="E1291" s="201" t="s">
        <v>1646</v>
      </c>
      <c r="F1291" s="201">
        <v>969</v>
      </c>
    </row>
    <row r="1292" spans="5:6" s="214" customFormat="1" ht="14.25">
      <c r="E1292" s="201" t="s">
        <v>1647</v>
      </c>
      <c r="F1292" s="201">
        <v>3658</v>
      </c>
    </row>
    <row r="1293" spans="5:6" s="214" customFormat="1" ht="14.25">
      <c r="E1293" s="201" t="s">
        <v>1648</v>
      </c>
      <c r="F1293" s="201">
        <v>1175</v>
      </c>
    </row>
    <row r="1294" spans="5:6" s="214" customFormat="1" ht="14.25">
      <c r="E1294" s="201" t="s">
        <v>1649</v>
      </c>
      <c r="F1294" s="201">
        <v>530</v>
      </c>
    </row>
    <row r="1295" spans="5:6" s="214" customFormat="1" ht="14.25">
      <c r="E1295" s="201" t="s">
        <v>1650</v>
      </c>
      <c r="F1295" s="201">
        <v>530</v>
      </c>
    </row>
    <row r="1296" spans="5:6" s="214" customFormat="1" ht="14.25">
      <c r="E1296" s="201" t="s">
        <v>1651</v>
      </c>
      <c r="F1296" s="201">
        <v>9530</v>
      </c>
    </row>
    <row r="1297" spans="5:6" s="214" customFormat="1" ht="14.25">
      <c r="E1297" s="201" t="s">
        <v>1652</v>
      </c>
      <c r="F1297" s="201">
        <v>511</v>
      </c>
    </row>
    <row r="1298" spans="5:6" s="214" customFormat="1" ht="14.25">
      <c r="E1298" s="201" t="s">
        <v>1653</v>
      </c>
      <c r="F1298" s="201">
        <v>9511</v>
      </c>
    </row>
    <row r="1299" spans="5:6" s="214" customFormat="1" ht="14.25">
      <c r="E1299" s="201" t="s">
        <v>1654</v>
      </c>
      <c r="F1299" s="201">
        <v>687</v>
      </c>
    </row>
    <row r="1300" spans="5:6" s="214" customFormat="1" ht="14.25">
      <c r="E1300" s="201" t="s">
        <v>1655</v>
      </c>
      <c r="F1300" s="201">
        <v>546</v>
      </c>
    </row>
    <row r="1301" spans="5:6" s="214" customFormat="1" ht="14.25">
      <c r="E1301" s="201" t="s">
        <v>1656</v>
      </c>
      <c r="F1301" s="201">
        <v>1942</v>
      </c>
    </row>
    <row r="1302" spans="5:6" s="214" customFormat="1" ht="14.25">
      <c r="E1302" s="201" t="s">
        <v>1657</v>
      </c>
      <c r="F1302" s="201">
        <v>273</v>
      </c>
    </row>
    <row r="1303" spans="5:6" s="214" customFormat="1" ht="14.25">
      <c r="E1303" s="201" t="s">
        <v>1658</v>
      </c>
      <c r="F1303" s="201">
        <v>2042</v>
      </c>
    </row>
    <row r="1304" spans="5:6" s="214" customFormat="1" ht="14.25">
      <c r="E1304" s="201" t="s">
        <v>1659</v>
      </c>
      <c r="F1304" s="201">
        <v>1454</v>
      </c>
    </row>
    <row r="1305" spans="5:6" s="214" customFormat="1" ht="14.25">
      <c r="E1305" s="201" t="s">
        <v>1660</v>
      </c>
      <c r="F1305" s="201">
        <v>436</v>
      </c>
    </row>
    <row r="1306" spans="5:6" s="214" customFormat="1" ht="14.25">
      <c r="E1306" s="201" t="s">
        <v>1661</v>
      </c>
      <c r="F1306" s="201">
        <v>1240</v>
      </c>
    </row>
    <row r="1307" spans="5:6" s="214" customFormat="1" ht="14.25">
      <c r="E1307" s="201" t="s">
        <v>1662</v>
      </c>
      <c r="F1307" s="201">
        <v>74</v>
      </c>
    </row>
    <row r="1308" spans="5:6" s="214" customFormat="1" ht="14.25">
      <c r="E1308" s="201" t="s">
        <v>1663</v>
      </c>
      <c r="F1308" s="201">
        <v>167</v>
      </c>
    </row>
    <row r="1309" spans="5:6" s="214" customFormat="1" ht="14.25">
      <c r="E1309" s="201" t="s">
        <v>1664</v>
      </c>
      <c r="F1309" s="201">
        <v>289</v>
      </c>
    </row>
    <row r="1310" spans="5:6" s="214" customFormat="1" ht="14.25">
      <c r="E1310" s="201" t="s">
        <v>1665</v>
      </c>
      <c r="F1310" s="201">
        <v>383</v>
      </c>
    </row>
    <row r="1311" spans="5:6" s="214" customFormat="1" ht="14.25">
      <c r="E1311" s="201" t="s">
        <v>1666</v>
      </c>
      <c r="F1311" s="201">
        <v>383</v>
      </c>
    </row>
    <row r="1312" spans="5:6" s="214" customFormat="1" ht="14.25">
      <c r="E1312" s="201" t="s">
        <v>1667</v>
      </c>
      <c r="F1312" s="201">
        <v>367</v>
      </c>
    </row>
    <row r="1313" spans="5:6" s="214" customFormat="1" ht="14.25">
      <c r="E1313" s="201" t="s">
        <v>1668</v>
      </c>
      <c r="F1313" s="201">
        <v>270</v>
      </c>
    </row>
    <row r="1314" spans="5:6" s="214" customFormat="1" ht="14.25">
      <c r="E1314" s="201" t="s">
        <v>1669</v>
      </c>
      <c r="F1314" s="201">
        <v>676</v>
      </c>
    </row>
    <row r="1315" spans="5:6" s="214" customFormat="1" ht="14.25">
      <c r="E1315" s="201" t="s">
        <v>1670</v>
      </c>
      <c r="F1315" s="201">
        <v>157</v>
      </c>
    </row>
    <row r="1316" spans="5:6" s="214" customFormat="1" ht="14.25">
      <c r="E1316" s="201" t="s">
        <v>1671</v>
      </c>
      <c r="F1316" s="201">
        <v>4503</v>
      </c>
    </row>
    <row r="1317" spans="5:6" s="214" customFormat="1" ht="14.25">
      <c r="E1317" s="201" t="s">
        <v>1672</v>
      </c>
      <c r="F1317" s="201">
        <v>1320</v>
      </c>
    </row>
    <row r="1318" spans="5:6" s="214" customFormat="1" ht="14.25">
      <c r="E1318" s="201" t="s">
        <v>1673</v>
      </c>
      <c r="F1318" s="201">
        <v>1053</v>
      </c>
    </row>
    <row r="1319" spans="5:6" s="214" customFormat="1" ht="14.25">
      <c r="E1319" s="201" t="s">
        <v>1674</v>
      </c>
      <c r="F1319" s="201">
        <v>89</v>
      </c>
    </row>
    <row r="1320" spans="5:6" s="214" customFormat="1" ht="14.25">
      <c r="E1320" s="201" t="s">
        <v>1675</v>
      </c>
      <c r="F1320" s="201">
        <v>89</v>
      </c>
    </row>
    <row r="1321" spans="5:6" s="214" customFormat="1" ht="14.25">
      <c r="E1321" s="201" t="s">
        <v>1676</v>
      </c>
      <c r="F1321" s="201">
        <v>82</v>
      </c>
    </row>
    <row r="1322" spans="5:6" s="214" customFormat="1" ht="14.25">
      <c r="E1322" s="201" t="s">
        <v>1677</v>
      </c>
      <c r="F1322" s="201">
        <v>82</v>
      </c>
    </row>
    <row r="1323" spans="5:6" s="214" customFormat="1" ht="14.25">
      <c r="E1323" s="201" t="s">
        <v>1678</v>
      </c>
      <c r="F1323" s="201">
        <v>806</v>
      </c>
    </row>
    <row r="1324" spans="5:6" s="214" customFormat="1" ht="14.25">
      <c r="E1324" s="201" t="s">
        <v>1679</v>
      </c>
      <c r="F1324" s="201">
        <v>813</v>
      </c>
    </row>
    <row r="1325" spans="5:6" s="214" customFormat="1" ht="14.25">
      <c r="E1325" s="201" t="s">
        <v>1680</v>
      </c>
      <c r="F1325" s="201">
        <v>9944</v>
      </c>
    </row>
    <row r="1326" spans="5:6" s="214" customFormat="1" ht="14.25">
      <c r="E1326" s="201" t="s">
        <v>1681</v>
      </c>
      <c r="F1326" s="201">
        <v>1056</v>
      </c>
    </row>
    <row r="1327" spans="5:6" s="214" customFormat="1" ht="14.25">
      <c r="E1327" s="201" t="s">
        <v>1682</v>
      </c>
      <c r="F1327" s="201">
        <v>426</v>
      </c>
    </row>
    <row r="1328" spans="5:6" s="214" customFormat="1" ht="14.25">
      <c r="E1328" s="201" t="s">
        <v>1683</v>
      </c>
      <c r="F1328" s="201">
        <v>532</v>
      </c>
    </row>
    <row r="1329" spans="5:6" s="214" customFormat="1" ht="14.25">
      <c r="E1329" s="201" t="s">
        <v>1684</v>
      </c>
      <c r="F1329" s="201">
        <v>1947</v>
      </c>
    </row>
    <row r="1330" spans="5:6" s="214" customFormat="1" ht="14.25">
      <c r="E1330" s="201" t="s">
        <v>1685</v>
      </c>
      <c r="F1330" s="201">
        <v>223</v>
      </c>
    </row>
    <row r="1331" spans="5:6" s="214" customFormat="1" ht="14.25">
      <c r="E1331" s="201" t="s">
        <v>1686</v>
      </c>
      <c r="F1331" s="201">
        <v>622</v>
      </c>
    </row>
    <row r="1332" spans="5:6" s="214" customFormat="1" ht="14.25">
      <c r="E1332" s="201" t="s">
        <v>1687</v>
      </c>
      <c r="F1332" s="201">
        <v>4502</v>
      </c>
    </row>
    <row r="1333" spans="5:6" s="214" customFormat="1" ht="14.25">
      <c r="E1333" s="201" t="s">
        <v>1688</v>
      </c>
      <c r="F1333" s="201">
        <v>4502</v>
      </c>
    </row>
    <row r="1334" spans="5:6" s="214" customFormat="1" ht="14.25">
      <c r="E1334" s="201" t="s">
        <v>1689</v>
      </c>
      <c r="F1334" s="201">
        <v>139</v>
      </c>
    </row>
    <row r="1335" spans="5:6" s="214" customFormat="1" ht="14.25">
      <c r="E1335" s="201" t="s">
        <v>1690</v>
      </c>
      <c r="F1335" s="201">
        <v>880</v>
      </c>
    </row>
    <row r="1336" spans="5:6" s="214" customFormat="1" ht="14.25">
      <c r="E1336" s="201" t="s">
        <v>1691</v>
      </c>
      <c r="F1336" s="201">
        <v>1251</v>
      </c>
    </row>
    <row r="1337" spans="5:6" s="214" customFormat="1" ht="14.25">
      <c r="E1337" s="201" t="s">
        <v>1692</v>
      </c>
      <c r="F1337" s="201">
        <v>156</v>
      </c>
    </row>
    <row r="1338" spans="5:6" s="214" customFormat="1" ht="14.25">
      <c r="E1338" s="201" t="s">
        <v>1693</v>
      </c>
      <c r="F1338" s="201">
        <v>871</v>
      </c>
    </row>
    <row r="1339" spans="5:6" s="214" customFormat="1" ht="14.25">
      <c r="E1339" s="201" t="s">
        <v>1694</v>
      </c>
      <c r="F1339" s="201">
        <v>1187</v>
      </c>
    </row>
    <row r="1340" spans="5:6" s="214" customFormat="1" ht="14.25">
      <c r="E1340" s="201" t="s">
        <v>1695</v>
      </c>
      <c r="F1340" s="201">
        <v>7600</v>
      </c>
    </row>
    <row r="1341" spans="5:6" s="214" customFormat="1" ht="14.25">
      <c r="E1341" s="201" t="s">
        <v>1696</v>
      </c>
      <c r="F1341" s="201">
        <v>7601</v>
      </c>
    </row>
    <row r="1342" spans="5:6" s="214" customFormat="1" ht="14.25">
      <c r="E1342" s="201" t="s">
        <v>1697</v>
      </c>
      <c r="F1342" s="201">
        <v>7503</v>
      </c>
    </row>
    <row r="1343" spans="5:6" s="214" customFormat="1" ht="14.25">
      <c r="E1343" s="201" t="s">
        <v>1698</v>
      </c>
      <c r="F1343" s="201">
        <v>1146</v>
      </c>
    </row>
    <row r="1344" spans="5:6" s="214" customFormat="1" ht="14.25">
      <c r="E1344" s="201" t="s">
        <v>1699</v>
      </c>
      <c r="F1344" s="201">
        <v>3765</v>
      </c>
    </row>
    <row r="1345" spans="5:6" s="214" customFormat="1" ht="14.25">
      <c r="E1345" s="201" t="s">
        <v>1700</v>
      </c>
      <c r="F1345" s="201">
        <v>3727</v>
      </c>
    </row>
    <row r="1346" spans="5:6" s="214" customFormat="1" ht="14.25">
      <c r="E1346" s="201" t="s">
        <v>1701</v>
      </c>
      <c r="F1346" s="201">
        <v>688</v>
      </c>
    </row>
    <row r="1347" spans="5:6" s="214" customFormat="1" ht="14.25">
      <c r="E1347" s="201" t="s">
        <v>1702</v>
      </c>
      <c r="F1347" s="201">
        <v>3715</v>
      </c>
    </row>
    <row r="1348" spans="5:6" s="214" customFormat="1" ht="14.25">
      <c r="E1348" s="201" t="s">
        <v>1703</v>
      </c>
      <c r="F1348" s="201">
        <v>1212</v>
      </c>
    </row>
    <row r="1349" spans="5:6" s="214" customFormat="1" ht="14.25">
      <c r="E1349" s="201" t="s">
        <v>1704</v>
      </c>
      <c r="F1349" s="201">
        <v>1193</v>
      </c>
    </row>
    <row r="1350" spans="5:6" s="214" customFormat="1" ht="14.25">
      <c r="E1350" s="201" t="s">
        <v>1705</v>
      </c>
      <c r="F1350" s="201">
        <v>779</v>
      </c>
    </row>
    <row r="1351" spans="5:6" s="214" customFormat="1" ht="14.25">
      <c r="E1351" s="201" t="s">
        <v>1706</v>
      </c>
      <c r="F1351" s="201">
        <v>385</v>
      </c>
    </row>
    <row r="1352" spans="5:6" s="214" customFormat="1" ht="14.25">
      <c r="E1352" s="201" t="s">
        <v>1707</v>
      </c>
      <c r="F1352" s="201">
        <v>318</v>
      </c>
    </row>
    <row r="1353" spans="5:6" s="214" customFormat="1" ht="14.25">
      <c r="E1353" s="201" t="s">
        <v>1708</v>
      </c>
      <c r="F1353" s="201">
        <v>318</v>
      </c>
    </row>
    <row r="1354" spans="5:6" s="214" customFormat="1" ht="14.25">
      <c r="E1354" s="201" t="s">
        <v>1709</v>
      </c>
      <c r="F1354" s="201">
        <v>773</v>
      </c>
    </row>
    <row r="1355" spans="5:6" s="214" customFormat="1" ht="14.25">
      <c r="E1355" s="201" t="s">
        <v>1710</v>
      </c>
      <c r="F1355" s="201">
        <v>319</v>
      </c>
    </row>
    <row r="1356" spans="5:6" s="214" customFormat="1" ht="14.25">
      <c r="E1356" s="201" t="s">
        <v>1711</v>
      </c>
      <c r="F1356" s="201">
        <v>3660</v>
      </c>
    </row>
    <row r="1357" spans="5:6" s="214" customFormat="1" ht="14.25">
      <c r="E1357" s="201" t="s">
        <v>1712</v>
      </c>
      <c r="F1357" s="201">
        <v>708</v>
      </c>
    </row>
    <row r="1358" spans="5:6" s="214" customFormat="1" ht="14.25">
      <c r="E1358" s="201" t="s">
        <v>1713</v>
      </c>
      <c r="F1358" s="201">
        <v>3712</v>
      </c>
    </row>
    <row r="1359" spans="5:6" s="214" customFormat="1" ht="14.25">
      <c r="E1359" s="201" t="s">
        <v>1714</v>
      </c>
      <c r="F1359" s="201">
        <v>534</v>
      </c>
    </row>
    <row r="1360" spans="5:6" s="214" customFormat="1" ht="14.25">
      <c r="E1360" s="201" t="s">
        <v>1715</v>
      </c>
      <c r="F1360" s="201">
        <v>7700</v>
      </c>
    </row>
    <row r="1361" spans="5:6" s="214" customFormat="1" ht="14.25">
      <c r="E1361" s="201" t="s">
        <v>1716</v>
      </c>
      <c r="F1361" s="201">
        <v>7703</v>
      </c>
    </row>
    <row r="1362" spans="5:6" s="214" customFormat="1" ht="14.25">
      <c r="E1362" s="201" t="s">
        <v>1717</v>
      </c>
      <c r="F1362" s="201">
        <v>7700</v>
      </c>
    </row>
    <row r="1363" spans="5:6" s="214" customFormat="1" ht="14.25">
      <c r="E1363" s="201" t="s">
        <v>1718</v>
      </c>
      <c r="F1363" s="201">
        <v>3617</v>
      </c>
    </row>
    <row r="1364" spans="5:6" s="214" customFormat="1" ht="14.25">
      <c r="E1364" s="201" t="s">
        <v>1719</v>
      </c>
      <c r="F1364" s="201">
        <v>3778</v>
      </c>
    </row>
    <row r="1365" spans="5:6" s="214" customFormat="1" ht="14.25">
      <c r="E1365" s="201" t="s">
        <v>1720</v>
      </c>
      <c r="F1365" s="201">
        <v>917</v>
      </c>
    </row>
    <row r="1366" spans="5:6" s="214" customFormat="1" ht="14.25">
      <c r="E1366" s="201" t="s">
        <v>1721</v>
      </c>
      <c r="F1366" s="201">
        <v>957</v>
      </c>
    </row>
    <row r="1367" spans="5:6" s="214" customFormat="1" ht="14.25">
      <c r="E1367" s="201" t="s">
        <v>1722</v>
      </c>
      <c r="F1367" s="201">
        <v>531</v>
      </c>
    </row>
    <row r="1368" spans="5:6" s="214" customFormat="1" ht="14.25">
      <c r="E1368" s="201" t="s">
        <v>1723</v>
      </c>
      <c r="F1368" s="201">
        <v>9531</v>
      </c>
    </row>
    <row r="1369" spans="5:6" s="214" customFormat="1" ht="14.25">
      <c r="E1369" s="201" t="s">
        <v>1724</v>
      </c>
      <c r="F1369" s="201">
        <v>1246</v>
      </c>
    </row>
    <row r="1370" spans="5:6" s="214" customFormat="1" ht="14.25">
      <c r="E1370" s="201" t="s">
        <v>1725</v>
      </c>
      <c r="F1370" s="201">
        <v>1246</v>
      </c>
    </row>
    <row r="1371" spans="5:6" s="214" customFormat="1" ht="14.25">
      <c r="E1371" s="201" t="s">
        <v>1726</v>
      </c>
      <c r="F1371" s="201">
        <v>952</v>
      </c>
    </row>
    <row r="1372" spans="5:6" s="214" customFormat="1" ht="14.25">
      <c r="E1372" s="201" t="s">
        <v>1727</v>
      </c>
      <c r="F1372" s="201">
        <v>1335</v>
      </c>
    </row>
    <row r="1373" spans="5:6" s="214" customFormat="1" ht="14.25">
      <c r="E1373" s="201" t="s">
        <v>1728</v>
      </c>
      <c r="F1373" s="201">
        <v>1946</v>
      </c>
    </row>
    <row r="1374" spans="5:6" s="214" customFormat="1" ht="14.25">
      <c r="E1374" s="201" t="s">
        <v>1729</v>
      </c>
      <c r="F1374" s="201">
        <v>2560</v>
      </c>
    </row>
    <row r="1375" spans="5:6" s="214" customFormat="1" ht="14.25">
      <c r="E1375" s="201" t="s">
        <v>1730</v>
      </c>
      <c r="F1375" s="201">
        <v>2561</v>
      </c>
    </row>
    <row r="1376" spans="5:6" s="214" customFormat="1" ht="14.25">
      <c r="E1376" s="201" t="s">
        <v>1731</v>
      </c>
      <c r="F1376" s="201">
        <v>593</v>
      </c>
    </row>
    <row r="1377" spans="5:6" s="214" customFormat="1" ht="14.25">
      <c r="E1377" s="201" t="s">
        <v>1732</v>
      </c>
      <c r="F1377" s="201">
        <v>9193</v>
      </c>
    </row>
    <row r="1378" spans="5:6" s="214" customFormat="1" ht="14.25">
      <c r="E1378" s="201" t="s">
        <v>1733</v>
      </c>
      <c r="F1378" s="201">
        <v>637</v>
      </c>
    </row>
    <row r="1379" spans="5:6" s="214" customFormat="1" ht="14.25">
      <c r="E1379" s="201" t="s">
        <v>1734</v>
      </c>
      <c r="F1379" s="201">
        <v>1192</v>
      </c>
    </row>
    <row r="1380" spans="5:6" s="214" customFormat="1" ht="14.25">
      <c r="E1380" s="201" t="s">
        <v>1735</v>
      </c>
      <c r="F1380" s="201">
        <v>1192</v>
      </c>
    </row>
    <row r="1381" spans="5:6" s="214" customFormat="1" ht="14.25">
      <c r="E1381" s="201" t="s">
        <v>1736</v>
      </c>
      <c r="F1381" s="201">
        <v>53</v>
      </c>
    </row>
    <row r="1382" spans="5:6" s="214" customFormat="1" ht="14.25">
      <c r="E1382" s="201" t="s">
        <v>1737</v>
      </c>
      <c r="F1382" s="201">
        <v>3748</v>
      </c>
    </row>
    <row r="1383" spans="5:6" s="214" customFormat="1" ht="14.25">
      <c r="E1383" s="201" t="s">
        <v>1738</v>
      </c>
      <c r="F1383" s="201">
        <v>1151</v>
      </c>
    </row>
    <row r="1384" spans="5:6" s="214" customFormat="1" ht="14.25">
      <c r="E1384" s="201" t="s">
        <v>1739</v>
      </c>
      <c r="F1384" s="201">
        <v>1989</v>
      </c>
    </row>
    <row r="1385" spans="5:6" s="214" customFormat="1" ht="14.25">
      <c r="E1385" s="201" t="s">
        <v>1740</v>
      </c>
      <c r="F1385" s="201">
        <v>3768</v>
      </c>
    </row>
    <row r="1386" spans="5:6" s="214" customFormat="1" ht="14.25">
      <c r="E1386" s="201" t="s">
        <v>1741</v>
      </c>
      <c r="F1386" s="201">
        <v>750</v>
      </c>
    </row>
    <row r="1387" spans="5:6" s="214" customFormat="1" ht="14.25">
      <c r="E1387" s="201" t="s">
        <v>1742</v>
      </c>
      <c r="F1387" s="201">
        <v>838</v>
      </c>
    </row>
    <row r="1388" spans="5:6" s="214" customFormat="1" ht="14.25">
      <c r="E1388" s="201" t="s">
        <v>1743</v>
      </c>
      <c r="F1388" s="201">
        <v>1313</v>
      </c>
    </row>
    <row r="1389" spans="5:6" s="214" customFormat="1" ht="14.25">
      <c r="E1389" s="201" t="s">
        <v>1744</v>
      </c>
      <c r="F1389" s="201">
        <v>1104</v>
      </c>
    </row>
    <row r="1390" spans="5:6" s="214" customFormat="1" ht="14.25">
      <c r="E1390" s="201" t="s">
        <v>1745</v>
      </c>
      <c r="F1390" s="201">
        <v>1105</v>
      </c>
    </row>
    <row r="1391" spans="5:6" s="214" customFormat="1" ht="14.25">
      <c r="E1391" s="201" t="s">
        <v>1746</v>
      </c>
      <c r="F1391" s="201">
        <v>537</v>
      </c>
    </row>
    <row r="1392" spans="5:6" s="214" customFormat="1" ht="14.25">
      <c r="E1392" s="201" t="s">
        <v>1747</v>
      </c>
      <c r="F1392" s="201">
        <v>1104</v>
      </c>
    </row>
    <row r="1393" spans="5:6" s="214" customFormat="1" ht="14.25">
      <c r="E1393" s="201" t="s">
        <v>1748</v>
      </c>
      <c r="F1393" s="201">
        <v>1105</v>
      </c>
    </row>
    <row r="1394" spans="5:6" s="214" customFormat="1" ht="14.25">
      <c r="E1394" s="201" t="s">
        <v>1749</v>
      </c>
      <c r="F1394" s="201">
        <v>1313</v>
      </c>
    </row>
    <row r="1395" spans="5:6" s="214" customFormat="1" ht="14.25">
      <c r="E1395" s="201" t="s">
        <v>1750</v>
      </c>
      <c r="F1395" s="201">
        <v>767</v>
      </c>
    </row>
    <row r="1396" spans="5:6" s="214" customFormat="1" ht="14.25">
      <c r="E1396" s="201" t="s">
        <v>1751</v>
      </c>
      <c r="F1396" s="201">
        <v>749</v>
      </c>
    </row>
    <row r="1397" spans="5:6" s="214" customFormat="1" ht="14.25">
      <c r="E1397" s="201" t="s">
        <v>1752</v>
      </c>
      <c r="F1397" s="201">
        <v>1185</v>
      </c>
    </row>
    <row r="1398" spans="5:6" s="214" customFormat="1" ht="14.25">
      <c r="E1398" s="201" t="s">
        <v>1753</v>
      </c>
      <c r="F1398" s="201">
        <v>597</v>
      </c>
    </row>
    <row r="1399" spans="5:6" s="214" customFormat="1" ht="14.25">
      <c r="E1399" s="201" t="s">
        <v>1754</v>
      </c>
      <c r="F1399" s="201">
        <v>3723</v>
      </c>
    </row>
    <row r="1400" spans="5:6" s="214" customFormat="1" ht="14.25">
      <c r="E1400" s="201" t="s">
        <v>1755</v>
      </c>
      <c r="F1400" s="201">
        <v>3659</v>
      </c>
    </row>
    <row r="1401" spans="5:6" s="214" customFormat="1" ht="14.25">
      <c r="E1401" s="201" t="s">
        <v>1756</v>
      </c>
      <c r="F1401" s="201">
        <v>535</v>
      </c>
    </row>
    <row r="1402" spans="5:6" s="214" customFormat="1" ht="14.25">
      <c r="E1402" s="201" t="s">
        <v>1757</v>
      </c>
      <c r="F1402" s="201">
        <v>2059</v>
      </c>
    </row>
    <row r="1403" spans="5:6" s="214" customFormat="1" ht="14.25">
      <c r="E1403" s="201" t="s">
        <v>1758</v>
      </c>
      <c r="F1403" s="201">
        <v>3615</v>
      </c>
    </row>
    <row r="1404" spans="5:6" s="214" customFormat="1" ht="14.25">
      <c r="E1404" s="201" t="s">
        <v>1759</v>
      </c>
      <c r="F1404" s="201">
        <v>536</v>
      </c>
    </row>
    <row r="1405" spans="5:6" s="214" customFormat="1" ht="14.25">
      <c r="E1405" s="201" t="s">
        <v>1760</v>
      </c>
      <c r="F1405" s="201">
        <v>536</v>
      </c>
    </row>
    <row r="1406" spans="5:6" s="214" customFormat="1" ht="14.25">
      <c r="E1406" s="201" t="s">
        <v>1761</v>
      </c>
      <c r="F1406" s="201">
        <v>281</v>
      </c>
    </row>
    <row r="1407" spans="5:6" s="214" customFormat="1" ht="14.25">
      <c r="E1407" s="201" t="s">
        <v>1762</v>
      </c>
      <c r="F1407" s="201">
        <v>9536</v>
      </c>
    </row>
    <row r="1408" spans="5:6" s="214" customFormat="1" ht="14.25">
      <c r="E1408" s="201" t="s">
        <v>1763</v>
      </c>
      <c r="F1408" s="201">
        <v>7800</v>
      </c>
    </row>
    <row r="1409" spans="5:6" s="214" customFormat="1" ht="14.25">
      <c r="E1409" s="201" t="s">
        <v>1764</v>
      </c>
      <c r="F1409" s="201">
        <v>171</v>
      </c>
    </row>
    <row r="1410" spans="5:6" s="214" customFormat="1" ht="14.25">
      <c r="E1410" s="201" t="s">
        <v>1765</v>
      </c>
      <c r="F1410" s="201">
        <v>599</v>
      </c>
    </row>
    <row r="1411" spans="5:6" s="214" customFormat="1" ht="14.25">
      <c r="E1411" s="201" t="s">
        <v>1766</v>
      </c>
      <c r="F1411" s="201">
        <v>2053</v>
      </c>
    </row>
    <row r="1412" spans="5:6" s="214" customFormat="1" ht="14.25">
      <c r="E1412" s="201" t="s">
        <v>1767</v>
      </c>
      <c r="F1412" s="201">
        <v>1231</v>
      </c>
    </row>
    <row r="1413" spans="5:6" s="214" customFormat="1" ht="14.25">
      <c r="E1413" s="201" t="s">
        <v>1768</v>
      </c>
      <c r="F1413" s="201">
        <v>1231</v>
      </c>
    </row>
    <row r="1414" spans="5:6" s="214" customFormat="1" ht="14.25">
      <c r="E1414" s="201" t="s">
        <v>1769</v>
      </c>
      <c r="F1414" s="201">
        <v>7900</v>
      </c>
    </row>
    <row r="1415" spans="5:6" s="214" customFormat="1" ht="14.25">
      <c r="E1415" s="201" t="s">
        <v>1770</v>
      </c>
      <c r="F1415" s="201">
        <v>839</v>
      </c>
    </row>
    <row r="1416" spans="5:6" s="214" customFormat="1" ht="14.25">
      <c r="E1416" s="201" t="s">
        <v>1771</v>
      </c>
      <c r="F1416" s="201">
        <v>413</v>
      </c>
    </row>
    <row r="1417" spans="5:6" s="214" customFormat="1" ht="14.25">
      <c r="E1417" s="201" t="s">
        <v>1772</v>
      </c>
      <c r="F1417" s="201">
        <v>1180</v>
      </c>
    </row>
    <row r="1418" spans="5:6" s="214" customFormat="1" ht="14.25">
      <c r="E1418" s="201" t="s">
        <v>1773</v>
      </c>
      <c r="F1418" s="201">
        <v>1213</v>
      </c>
    </row>
    <row r="1419" spans="5:6" s="214" customFormat="1" ht="14.25">
      <c r="E1419" s="201" t="s">
        <v>1774</v>
      </c>
      <c r="F1419" s="201">
        <v>465</v>
      </c>
    </row>
    <row r="1420" spans="5:6" s="214" customFormat="1" ht="14.25">
      <c r="E1420" s="201" t="s">
        <v>1775</v>
      </c>
      <c r="F1420" s="201">
        <v>1136</v>
      </c>
    </row>
    <row r="1421" spans="5:6" s="214" customFormat="1" ht="14.25">
      <c r="E1421" s="201" t="s">
        <v>1776</v>
      </c>
      <c r="F1421" s="201">
        <v>1819</v>
      </c>
    </row>
    <row r="1422" spans="5:6" s="214" customFormat="1" ht="14.25">
      <c r="E1422" s="201" t="s">
        <v>1777</v>
      </c>
      <c r="F1422" s="201">
        <v>1111</v>
      </c>
    </row>
    <row r="1423" spans="5:6" s="214" customFormat="1" ht="14.25">
      <c r="E1423" s="201" t="s">
        <v>1778</v>
      </c>
      <c r="F1423" s="201">
        <v>3791</v>
      </c>
    </row>
    <row r="1424" spans="5:6" s="214" customFormat="1" ht="14.25">
      <c r="E1424" s="201" t="s">
        <v>1779</v>
      </c>
      <c r="F1424" s="201">
        <v>198</v>
      </c>
    </row>
    <row r="1425" spans="5:6" s="214" customFormat="1" ht="14.25">
      <c r="E1425" s="201" t="s">
        <v>1780</v>
      </c>
      <c r="F1425" s="201">
        <v>1150</v>
      </c>
    </row>
    <row r="1426" spans="5:6" s="214" customFormat="1" ht="14.25">
      <c r="E1426" s="201" t="s">
        <v>1781</v>
      </c>
      <c r="F1426" s="201">
        <v>1262</v>
      </c>
    </row>
    <row r="1427" spans="5:6" s="214" customFormat="1" ht="14.25">
      <c r="E1427" s="201" t="s">
        <v>1782</v>
      </c>
      <c r="F1427" s="201">
        <v>1262</v>
      </c>
    </row>
    <row r="1428" spans="5:6" s="214" customFormat="1" ht="14.25">
      <c r="E1428" s="201" t="s">
        <v>1783</v>
      </c>
      <c r="F1428" s="201">
        <v>1113</v>
      </c>
    </row>
    <row r="1429" spans="5:6" s="214" customFormat="1" ht="14.25">
      <c r="E1429" s="201" t="s">
        <v>1784</v>
      </c>
      <c r="F1429" s="201">
        <v>276</v>
      </c>
    </row>
    <row r="1430" spans="5:6" s="214" customFormat="1" ht="14.25">
      <c r="E1430" s="201" t="s">
        <v>1785</v>
      </c>
      <c r="F1430" s="201">
        <v>1148</v>
      </c>
    </row>
    <row r="1431" spans="5:6" s="214" customFormat="1" ht="14.25">
      <c r="E1431" s="201" t="s">
        <v>1786</v>
      </c>
      <c r="F1431" s="201">
        <v>774</v>
      </c>
    </row>
    <row r="1432" spans="5:6" s="214" customFormat="1" ht="14.25">
      <c r="E1432" s="201" t="s">
        <v>1787</v>
      </c>
      <c r="F1432" s="201">
        <v>1221</v>
      </c>
    </row>
    <row r="1433" spans="5:6" s="214" customFormat="1" ht="14.25">
      <c r="E1433" s="201" t="s">
        <v>1788</v>
      </c>
      <c r="F1433" s="201">
        <v>195</v>
      </c>
    </row>
    <row r="1434" spans="5:6" s="214" customFormat="1" ht="14.25">
      <c r="E1434" s="201" t="s">
        <v>1789</v>
      </c>
      <c r="F1434" s="201">
        <v>1813</v>
      </c>
    </row>
    <row r="1435" spans="5:6" s="214" customFormat="1" ht="14.25">
      <c r="E1435" s="201" t="s">
        <v>1790</v>
      </c>
      <c r="F1435" s="201">
        <v>1813</v>
      </c>
    </row>
    <row r="1436" spans="5:6" s="214" customFormat="1" ht="14.25">
      <c r="E1436" s="201" t="s">
        <v>1791</v>
      </c>
      <c r="F1436" s="201">
        <v>613</v>
      </c>
    </row>
    <row r="1437" spans="5:6" s="214" customFormat="1" ht="14.25">
      <c r="E1437" s="201" t="s">
        <v>1792</v>
      </c>
      <c r="F1437" s="201">
        <v>796</v>
      </c>
    </row>
    <row r="1438" spans="5:6" s="214" customFormat="1" ht="14.25">
      <c r="E1438" s="201" t="s">
        <v>1793</v>
      </c>
      <c r="F1438" s="201">
        <v>1817</v>
      </c>
    </row>
    <row r="1439" spans="5:6" s="214" customFormat="1" ht="14.25">
      <c r="E1439" s="201" t="s">
        <v>1794</v>
      </c>
      <c r="F1439" s="201">
        <v>636</v>
      </c>
    </row>
    <row r="1440" spans="5:6" s="214" customFormat="1" ht="14.25">
      <c r="E1440" s="201" t="s">
        <v>1795</v>
      </c>
      <c r="F1440" s="201">
        <v>613</v>
      </c>
    </row>
    <row r="1441" spans="5:6" s="214" customFormat="1" ht="14.25">
      <c r="E1441" s="201" t="s">
        <v>1796</v>
      </c>
      <c r="F1441" s="201">
        <v>1841</v>
      </c>
    </row>
    <row r="1442" spans="5:6" s="214" customFormat="1" ht="14.25">
      <c r="E1442" s="201" t="s">
        <v>1797</v>
      </c>
      <c r="F1442" s="201">
        <v>594</v>
      </c>
    </row>
    <row r="1443" spans="5:6" s="214" customFormat="1" ht="14.25">
      <c r="E1443" s="201" t="s">
        <v>1798</v>
      </c>
      <c r="F1443" s="201">
        <v>1079</v>
      </c>
    </row>
    <row r="1444" spans="5:6" s="214" customFormat="1" ht="14.25">
      <c r="E1444" s="201" t="s">
        <v>1799</v>
      </c>
      <c r="F1444" s="201">
        <v>8000</v>
      </c>
    </row>
    <row r="1445" spans="5:6" s="214" customFormat="1" ht="14.25">
      <c r="E1445" s="201" t="s">
        <v>1800</v>
      </c>
      <c r="F1445" s="201">
        <v>8003</v>
      </c>
    </row>
    <row r="1446" spans="5:6" s="214" customFormat="1" ht="14.25">
      <c r="E1446" s="201" t="s">
        <v>1801</v>
      </c>
      <c r="F1446" s="201">
        <v>612</v>
      </c>
    </row>
    <row r="1447" spans="5:6" s="214" customFormat="1" ht="14.25">
      <c r="E1447" s="201" t="s">
        <v>1802</v>
      </c>
      <c r="F1447" s="201">
        <v>1893</v>
      </c>
    </row>
    <row r="1448" spans="5:6" s="214" customFormat="1" ht="14.25">
      <c r="E1448" s="201" t="s">
        <v>1803</v>
      </c>
      <c r="F1448" s="201">
        <v>567</v>
      </c>
    </row>
    <row r="1449" spans="5:6" s="214" customFormat="1" ht="14.25">
      <c r="E1449" s="201" t="s">
        <v>1804</v>
      </c>
      <c r="F1449" s="201">
        <v>1234</v>
      </c>
    </row>
    <row r="1450" spans="5:6" s="214" customFormat="1" ht="14.25">
      <c r="E1450" s="201" t="s">
        <v>1805</v>
      </c>
      <c r="F1450" s="201">
        <v>1234</v>
      </c>
    </row>
    <row r="1451" spans="5:6" s="214" customFormat="1" ht="14.25">
      <c r="E1451" s="201" t="s">
        <v>1806</v>
      </c>
      <c r="F1451" s="201">
        <v>334</v>
      </c>
    </row>
    <row r="1452" spans="5:6" s="214" customFormat="1" ht="14.25">
      <c r="E1452" s="201" t="s">
        <v>1807</v>
      </c>
      <c r="F1452" s="201">
        <v>3557</v>
      </c>
    </row>
    <row r="1453" spans="5:6" s="214" customFormat="1" ht="14.25">
      <c r="E1453" s="201" t="s">
        <v>1808</v>
      </c>
      <c r="F1453" s="201">
        <v>964</v>
      </c>
    </row>
    <row r="1454" spans="5:6" s="214" customFormat="1" ht="14.25">
      <c r="E1454" s="201" t="s">
        <v>1809</v>
      </c>
      <c r="F1454" s="201">
        <v>392</v>
      </c>
    </row>
    <row r="1455" spans="5:6" s="214" customFormat="1" ht="14.25">
      <c r="E1455" s="201" t="s">
        <v>1810</v>
      </c>
      <c r="F1455" s="201">
        <v>4025</v>
      </c>
    </row>
    <row r="1456" spans="5:6" s="214" customFormat="1" ht="14.25">
      <c r="E1456" s="201" t="s">
        <v>1811</v>
      </c>
      <c r="F1456" s="201">
        <v>3781</v>
      </c>
    </row>
    <row r="1457" spans="5:6" s="214" customFormat="1" ht="14.25">
      <c r="E1457" s="201" t="s">
        <v>1812</v>
      </c>
      <c r="F1457" s="201">
        <v>9781</v>
      </c>
    </row>
    <row r="1458" spans="5:6" s="214" customFormat="1" ht="14.25">
      <c r="E1458" s="201" t="s">
        <v>1813</v>
      </c>
      <c r="F1458" s="201">
        <v>615</v>
      </c>
    </row>
    <row r="1459" spans="5:6" s="214" customFormat="1" ht="14.25">
      <c r="E1459" s="201" t="s">
        <v>1814</v>
      </c>
      <c r="F1459" s="201">
        <v>1211</v>
      </c>
    </row>
    <row r="1460" spans="5:6" s="214" customFormat="1" ht="14.25">
      <c r="E1460" s="201" t="s">
        <v>1815</v>
      </c>
      <c r="F1460" s="201">
        <v>1820</v>
      </c>
    </row>
    <row r="1461" spans="5:6" s="214" customFormat="1" ht="14.25">
      <c r="E1461" s="201" t="s">
        <v>1816</v>
      </c>
      <c r="F1461" s="201">
        <v>1211</v>
      </c>
    </row>
    <row r="1462" spans="5:6" s="214" customFormat="1" ht="14.25">
      <c r="E1462" s="201" t="s">
        <v>1817</v>
      </c>
      <c r="F1462" s="201">
        <v>972</v>
      </c>
    </row>
    <row r="1463" spans="5:6" s="214" customFormat="1" ht="14.25">
      <c r="E1463" s="201" t="s">
        <v>1818</v>
      </c>
      <c r="F1463" s="201">
        <v>964</v>
      </c>
    </row>
    <row r="1464" spans="5:6" s="214" customFormat="1" ht="14.25">
      <c r="E1464" s="201" t="s">
        <v>1819</v>
      </c>
      <c r="F1464" s="201">
        <v>972</v>
      </c>
    </row>
    <row r="1465" spans="5:6" s="214" customFormat="1" ht="14.25">
      <c r="E1465" s="201" t="s">
        <v>1820</v>
      </c>
      <c r="F1465" s="201">
        <v>766</v>
      </c>
    </row>
    <row r="1466" spans="5:6" s="214" customFormat="1" ht="14.25">
      <c r="E1466" s="201" t="s">
        <v>1821</v>
      </c>
      <c r="F1466" s="201">
        <v>1179</v>
      </c>
    </row>
    <row r="1467" spans="5:6" s="214" customFormat="1" ht="14.25">
      <c r="E1467" s="201" t="s">
        <v>1822</v>
      </c>
      <c r="F1467" s="201">
        <v>1052</v>
      </c>
    </row>
    <row r="1468" spans="5:6" s="214" customFormat="1" ht="14.25">
      <c r="E1468" s="201" t="s">
        <v>1823</v>
      </c>
      <c r="F1468" s="201">
        <v>9052</v>
      </c>
    </row>
    <row r="1469" spans="5:6" s="214" customFormat="1" ht="14.25">
      <c r="E1469" s="201" t="s">
        <v>1824</v>
      </c>
      <c r="F1469" s="201">
        <v>1459</v>
      </c>
    </row>
    <row r="1470" spans="5:6" s="214" customFormat="1" ht="14.25">
      <c r="E1470" s="201" t="s">
        <v>1825</v>
      </c>
      <c r="F1470" s="201">
        <v>1167</v>
      </c>
    </row>
    <row r="1471" spans="5:6" s="214" customFormat="1" ht="14.25">
      <c r="E1471" s="201" t="s">
        <v>1826</v>
      </c>
      <c r="F1471" s="201">
        <v>1994</v>
      </c>
    </row>
    <row r="1472" spans="5:6" s="214" customFormat="1" ht="14.25">
      <c r="E1472" s="201" t="s">
        <v>1827</v>
      </c>
      <c r="F1472" s="201">
        <v>414</v>
      </c>
    </row>
    <row r="1473" spans="5:6" s="214" customFormat="1" ht="14.25">
      <c r="E1473" s="201" t="s">
        <v>1828</v>
      </c>
      <c r="F1473" s="201">
        <v>3601</v>
      </c>
    </row>
    <row r="1474" spans="5:6" s="214" customFormat="1" ht="14.25">
      <c r="E1474" s="201" t="s">
        <v>1829</v>
      </c>
      <c r="F1474" s="201">
        <v>638</v>
      </c>
    </row>
    <row r="1475" spans="5:6" s="214" customFormat="1" ht="14.25">
      <c r="E1475" s="201" t="s">
        <v>1830</v>
      </c>
      <c r="F1475" s="201">
        <v>4024</v>
      </c>
    </row>
    <row r="1476" spans="5:6" s="214" customFormat="1" ht="14.25">
      <c r="E1476" s="201" t="s">
        <v>1831</v>
      </c>
      <c r="F1476" s="201">
        <v>1347</v>
      </c>
    </row>
    <row r="1477" spans="5:6" s="214" customFormat="1" ht="14.25">
      <c r="E1477" s="201" t="s">
        <v>1832</v>
      </c>
      <c r="F1477" s="201">
        <v>9482</v>
      </c>
    </row>
    <row r="1478" spans="5:6" s="214" customFormat="1" ht="14.25">
      <c r="E1478" s="201" t="s">
        <v>1833</v>
      </c>
      <c r="F1478" s="201">
        <v>4100</v>
      </c>
    </row>
    <row r="1479" spans="5:6" s="214" customFormat="1" ht="14.25">
      <c r="E1479" s="201" t="s">
        <v>1834</v>
      </c>
      <c r="F1479" s="201">
        <v>4102</v>
      </c>
    </row>
    <row r="1480" spans="5:6" s="214" customFormat="1" ht="14.25">
      <c r="E1480" s="201" t="s">
        <v>1835</v>
      </c>
      <c r="F1480" s="201">
        <v>3611</v>
      </c>
    </row>
    <row r="1481" spans="5:6" s="214" customFormat="1" ht="14.25">
      <c r="E1481" s="201" t="s">
        <v>1836</v>
      </c>
      <c r="F1481" s="201">
        <v>3746</v>
      </c>
    </row>
    <row r="1482" spans="5:6" s="214" customFormat="1" ht="14.25">
      <c r="E1482" s="201" t="s">
        <v>1837</v>
      </c>
      <c r="F1482" s="201">
        <v>2800</v>
      </c>
    </row>
    <row r="1483" spans="5:6" s="214" customFormat="1" ht="14.25">
      <c r="E1483" s="201" t="s">
        <v>1838</v>
      </c>
      <c r="F1483" s="201">
        <v>2620</v>
      </c>
    </row>
    <row r="1484" spans="5:6" s="214" customFormat="1" ht="14.25">
      <c r="E1484" s="201" t="s">
        <v>1839</v>
      </c>
      <c r="F1484" s="201">
        <v>3611</v>
      </c>
    </row>
    <row r="1485" spans="5:6" s="214" customFormat="1" ht="14.25">
      <c r="E1485" s="201" t="s">
        <v>1840</v>
      </c>
      <c r="F1485" s="201">
        <v>6800</v>
      </c>
    </row>
    <row r="1486" spans="5:6" s="214" customFormat="1" ht="14.25">
      <c r="E1486" s="201" t="s">
        <v>1841</v>
      </c>
      <c r="F1486" s="201">
        <v>9500</v>
      </c>
    </row>
    <row r="1487" spans="5:6" s="214" customFormat="1" ht="14.25">
      <c r="E1487" s="201" t="s">
        <v>1842</v>
      </c>
      <c r="F1487" s="201">
        <v>2630</v>
      </c>
    </row>
    <row r="1488" spans="5:6" s="214" customFormat="1" ht="14.25">
      <c r="E1488" s="201" t="s">
        <v>1843</v>
      </c>
      <c r="F1488" s="201">
        <v>2631</v>
      </c>
    </row>
    <row r="1489" spans="5:6" s="214" customFormat="1" ht="14.25">
      <c r="E1489" s="201" t="s">
        <v>1844</v>
      </c>
      <c r="F1489" s="201">
        <v>2300</v>
      </c>
    </row>
    <row r="1490" spans="5:6" s="214" customFormat="1" ht="14.25">
      <c r="E1490" s="201" t="s">
        <v>1845</v>
      </c>
      <c r="F1490" s="201">
        <v>9600</v>
      </c>
    </row>
    <row r="1491" spans="5:6" s="214" customFormat="1" ht="14.25">
      <c r="E1491" s="201" t="s">
        <v>1846</v>
      </c>
      <c r="F1491" s="201">
        <v>2039</v>
      </c>
    </row>
    <row r="1492" spans="5:6" s="214" customFormat="1" ht="14.25">
      <c r="E1492" s="201" t="s">
        <v>1847</v>
      </c>
      <c r="F1492" s="201">
        <v>1137</v>
      </c>
    </row>
    <row r="1493" spans="5:6" s="214" customFormat="1" ht="14.25">
      <c r="E1493" s="201" t="s">
        <v>1848</v>
      </c>
      <c r="F1493" s="201">
        <v>8200</v>
      </c>
    </row>
    <row r="1494" spans="5:6" s="214" customFormat="1" ht="14.25">
      <c r="E1494" s="201" t="s">
        <v>1849</v>
      </c>
      <c r="F1494" s="201">
        <v>9034</v>
      </c>
    </row>
    <row r="1495" spans="5:6" s="214" customFormat="1" ht="14.25">
      <c r="E1495" s="201" t="s">
        <v>1850</v>
      </c>
      <c r="F1495" s="201">
        <v>7504</v>
      </c>
    </row>
    <row r="1496" spans="5:6" s="214" customFormat="1" ht="14.25">
      <c r="E1496" s="201" t="s">
        <v>1851</v>
      </c>
      <c r="F1496" s="201">
        <v>3746</v>
      </c>
    </row>
    <row r="1497" spans="5:6" s="214" customFormat="1" ht="14.25">
      <c r="E1497" s="201" t="s">
        <v>1852</v>
      </c>
      <c r="F1497" s="201">
        <v>78</v>
      </c>
    </row>
    <row r="1498" spans="5:6" s="214" customFormat="1" ht="14.25">
      <c r="E1498" s="201" t="s">
        <v>1853</v>
      </c>
      <c r="F1498" s="201">
        <v>469</v>
      </c>
    </row>
    <row r="1499" spans="5:6" s="214" customFormat="1" ht="14.25">
      <c r="E1499" s="201" t="s">
        <v>1854</v>
      </c>
      <c r="F1499" s="201">
        <v>412</v>
      </c>
    </row>
    <row r="1500" spans="5:6" s="214" customFormat="1" ht="14.25">
      <c r="E1500" s="201" t="s">
        <v>1855</v>
      </c>
      <c r="F1500" s="201">
        <v>2800</v>
      </c>
    </row>
    <row r="1501" spans="5:6" s="214" customFormat="1" ht="14.25">
      <c r="E1501" s="201" t="s">
        <v>1856</v>
      </c>
      <c r="F1501" s="201">
        <v>2801</v>
      </c>
    </row>
    <row r="1502" spans="5:6" s="214" customFormat="1" ht="14.25">
      <c r="E1502" s="201" t="s">
        <v>1857</v>
      </c>
      <c r="F1502" s="201">
        <v>3640</v>
      </c>
    </row>
    <row r="1503" spans="5:6" s="214" customFormat="1" ht="14.25">
      <c r="E1503" s="201" t="s">
        <v>1858</v>
      </c>
      <c r="F1503" s="201">
        <v>4006</v>
      </c>
    </row>
    <row r="1504" spans="5:6" s="214" customFormat="1" ht="14.25">
      <c r="E1504" s="201" t="s">
        <v>1859</v>
      </c>
      <c r="F1504" s="201">
        <v>543</v>
      </c>
    </row>
    <row r="1505" spans="5:6" s="214" customFormat="1" ht="14.25">
      <c r="E1505" s="201" t="s">
        <v>1860</v>
      </c>
      <c r="F1505" s="201">
        <v>1982</v>
      </c>
    </row>
    <row r="1506" spans="5:6" s="214" customFormat="1" ht="14.25">
      <c r="E1506" s="201" t="s">
        <v>1861</v>
      </c>
      <c r="F1506" s="201">
        <v>1334</v>
      </c>
    </row>
    <row r="1507" spans="5:6" s="214" customFormat="1" ht="14.25">
      <c r="E1507" s="201" t="s">
        <v>1862</v>
      </c>
      <c r="F1507" s="201">
        <v>990</v>
      </c>
    </row>
    <row r="1508" spans="5:6" s="214" customFormat="1" ht="14.25">
      <c r="E1508" s="201" t="s">
        <v>1863</v>
      </c>
      <c r="F1508" s="201">
        <v>2640</v>
      </c>
    </row>
    <row r="1509" spans="5:6" s="214" customFormat="1" ht="14.25">
      <c r="E1509" s="201" t="s">
        <v>1864</v>
      </c>
      <c r="F1509" s="201">
        <v>26</v>
      </c>
    </row>
    <row r="1510" spans="5:6" s="214" customFormat="1" ht="14.25">
      <c r="E1510" s="201" t="s">
        <v>1865</v>
      </c>
      <c r="F1510" s="201">
        <v>3602</v>
      </c>
    </row>
    <row r="1511" spans="5:6" s="214" customFormat="1" ht="14.25">
      <c r="E1511" s="201" t="s">
        <v>1866</v>
      </c>
      <c r="F1511" s="201">
        <v>9602</v>
      </c>
    </row>
    <row r="1512" spans="5:6" s="214" customFormat="1" ht="14.25">
      <c r="E1512" s="201" t="s">
        <v>1867</v>
      </c>
      <c r="F1512" s="201">
        <v>8300</v>
      </c>
    </row>
    <row r="1513" spans="5:6" s="214" customFormat="1" ht="14.25">
      <c r="E1513" s="201" t="s">
        <v>1868</v>
      </c>
      <c r="F1513" s="201">
        <v>3795</v>
      </c>
    </row>
    <row r="1514" spans="5:6" s="214" customFormat="1" ht="14.25">
      <c r="E1514" s="201" t="s">
        <v>1869</v>
      </c>
      <c r="F1514" s="201">
        <v>564</v>
      </c>
    </row>
    <row r="1515" spans="5:6" s="214" customFormat="1" ht="14.25">
      <c r="E1515" s="201" t="s">
        <v>1870</v>
      </c>
      <c r="F1515" s="201">
        <v>354</v>
      </c>
    </row>
    <row r="1516" spans="5:6" s="214" customFormat="1" ht="14.25">
      <c r="E1516" s="201" t="s">
        <v>1871</v>
      </c>
      <c r="F1516" s="201">
        <v>1225</v>
      </c>
    </row>
    <row r="1517" spans="5:6" s="214" customFormat="1" ht="14.25">
      <c r="E1517" s="201" t="s">
        <v>1872</v>
      </c>
      <c r="F1517" s="201">
        <v>390</v>
      </c>
    </row>
    <row r="1518" spans="5:6" s="214" customFormat="1" ht="14.25">
      <c r="E1518" s="201" t="s">
        <v>1873</v>
      </c>
      <c r="F1518" s="201">
        <v>444</v>
      </c>
    </row>
    <row r="1519" spans="5:6" s="214" customFormat="1" ht="14.25">
      <c r="E1519" s="201" t="s">
        <v>1874</v>
      </c>
      <c r="F1519" s="201">
        <v>1161</v>
      </c>
    </row>
    <row r="1520" spans="5:6" s="214" customFormat="1" ht="14.25">
      <c r="E1520" s="201" t="s">
        <v>1875</v>
      </c>
      <c r="F1520" s="201">
        <v>9161</v>
      </c>
    </row>
    <row r="1521" spans="5:6" s="214" customFormat="1" ht="14.25">
      <c r="E1521" s="201" t="s">
        <v>1876</v>
      </c>
      <c r="F1521" s="201">
        <v>2016</v>
      </c>
    </row>
    <row r="1522" spans="5:6" s="214" customFormat="1" ht="14.25">
      <c r="E1522" s="201" t="s">
        <v>1877</v>
      </c>
      <c r="F1522" s="201">
        <v>2051</v>
      </c>
    </row>
    <row r="1523" spans="5:6" s="214" customFormat="1" ht="14.25">
      <c r="E1523" s="201" t="s">
        <v>1878</v>
      </c>
      <c r="F1523" s="201">
        <v>362</v>
      </c>
    </row>
    <row r="1524" spans="5:6" s="214" customFormat="1" ht="14.25">
      <c r="E1524" s="201" t="s">
        <v>1879</v>
      </c>
      <c r="F1524" s="201">
        <v>2016</v>
      </c>
    </row>
    <row r="1525" spans="5:6" s="214" customFormat="1" ht="14.25">
      <c r="E1525" s="201" t="s">
        <v>1880</v>
      </c>
      <c r="F1525" s="201">
        <v>539</v>
      </c>
    </row>
    <row r="1526" spans="5:6" s="214" customFormat="1" ht="14.25">
      <c r="E1526" s="201" t="s">
        <v>1881</v>
      </c>
      <c r="F1526" s="201">
        <v>997</v>
      </c>
    </row>
    <row r="1527" spans="5:6" s="214" customFormat="1" ht="14.25">
      <c r="E1527" s="201" t="s">
        <v>1882</v>
      </c>
      <c r="F1527" s="201">
        <v>997</v>
      </c>
    </row>
    <row r="1528" spans="5:6" s="214" customFormat="1" ht="14.25">
      <c r="E1528" s="201" t="s">
        <v>1883</v>
      </c>
      <c r="F1528" s="201">
        <v>3619</v>
      </c>
    </row>
    <row r="1529" spans="5:6" s="214" customFormat="1" ht="14.25">
      <c r="E1529" s="201" t="s">
        <v>1884</v>
      </c>
      <c r="F1529" s="201">
        <v>3782</v>
      </c>
    </row>
    <row r="1530" spans="5:6" s="214" customFormat="1" ht="14.25">
      <c r="E1530" s="201" t="s">
        <v>1885</v>
      </c>
      <c r="F1530" s="201">
        <v>1950</v>
      </c>
    </row>
    <row r="1531" spans="5:6" s="214" customFormat="1" ht="14.25">
      <c r="E1531" s="201" t="s">
        <v>495</v>
      </c>
      <c r="F1531" s="201">
        <v>854</v>
      </c>
    </row>
    <row r="1532" spans="5:6" s="214" customFormat="1" ht="14.25">
      <c r="E1532" s="201" t="s">
        <v>1886</v>
      </c>
      <c r="F1532" s="201">
        <v>8400</v>
      </c>
    </row>
    <row r="1533" spans="5:6" s="214" customFormat="1" ht="14.25">
      <c r="E1533" s="201" t="s">
        <v>1887</v>
      </c>
      <c r="F1533" s="201">
        <v>540</v>
      </c>
    </row>
    <row r="1534" spans="5:6" s="214" customFormat="1" ht="14.25">
      <c r="E1534" s="201" t="s">
        <v>1888</v>
      </c>
      <c r="F1534" s="201">
        <v>540</v>
      </c>
    </row>
    <row r="1535" spans="5:6" s="214" customFormat="1" ht="14.25">
      <c r="E1535" s="201" t="s">
        <v>1889</v>
      </c>
      <c r="F1535" s="201">
        <v>3568</v>
      </c>
    </row>
    <row r="1536" spans="5:6" s="214" customFormat="1" ht="14.25">
      <c r="E1536" s="201" t="s">
        <v>1890</v>
      </c>
      <c r="F1536" s="201">
        <v>542</v>
      </c>
    </row>
    <row r="1537" spans="5:6" s="214" customFormat="1" ht="14.25">
      <c r="E1537" s="201" t="s">
        <v>1891</v>
      </c>
      <c r="F1537" s="201">
        <v>3565</v>
      </c>
    </row>
    <row r="1538" spans="5:6" s="214" customFormat="1" ht="14.25">
      <c r="E1538" s="201" t="s">
        <v>1892</v>
      </c>
      <c r="F1538" s="201">
        <v>542</v>
      </c>
    </row>
    <row r="1539" spans="5:6" s="214" customFormat="1" ht="14.25">
      <c r="E1539" s="201" t="s">
        <v>1893</v>
      </c>
      <c r="F1539" s="201">
        <v>922</v>
      </c>
    </row>
    <row r="1540" spans="5:6" s="214" customFormat="1" ht="14.25">
      <c r="E1540" s="201" t="s">
        <v>1894</v>
      </c>
      <c r="F1540" s="201">
        <v>1069</v>
      </c>
    </row>
    <row r="1541" spans="5:6" s="214" customFormat="1" ht="14.25">
      <c r="E1541" s="201" t="s">
        <v>1895</v>
      </c>
      <c r="F1541" s="201">
        <v>1069</v>
      </c>
    </row>
    <row r="1542" spans="5:6" s="214" customFormat="1" ht="14.25">
      <c r="E1542" s="201" t="s">
        <v>1896</v>
      </c>
      <c r="F1542" s="201">
        <v>539</v>
      </c>
    </row>
    <row r="1543" spans="5:6" s="214" customFormat="1" ht="14.25">
      <c r="E1543" s="201" t="s">
        <v>1897</v>
      </c>
      <c r="F1543" s="201">
        <v>3565</v>
      </c>
    </row>
    <row r="1544" spans="5:6" s="214" customFormat="1" ht="14.25">
      <c r="E1544" s="201" t="s">
        <v>1898</v>
      </c>
      <c r="F1544" s="201">
        <v>4702</v>
      </c>
    </row>
    <row r="1545" spans="5:6" s="214" customFormat="1" ht="14.25">
      <c r="E1545" s="201" t="s">
        <v>1899</v>
      </c>
      <c r="F1545" s="201">
        <v>206</v>
      </c>
    </row>
    <row r="1546" spans="5:6" s="214" customFormat="1" ht="14.25">
      <c r="E1546" s="201" t="s">
        <v>1900</v>
      </c>
      <c r="F1546" s="201">
        <v>735</v>
      </c>
    </row>
    <row r="1547" spans="5:6" s="214" customFormat="1" ht="14.25">
      <c r="E1547" s="201" t="s">
        <v>1901</v>
      </c>
      <c r="F1547" s="201">
        <v>445</v>
      </c>
    </row>
    <row r="1548" spans="5:6" s="214" customFormat="1" ht="14.25">
      <c r="E1548" s="201" t="s">
        <v>1902</v>
      </c>
      <c r="F1548" s="201">
        <v>372</v>
      </c>
    </row>
    <row r="1549" spans="5:6" s="214" customFormat="1" ht="14.25">
      <c r="E1549" s="201" t="s">
        <v>1903</v>
      </c>
      <c r="F1549" s="201">
        <v>8500</v>
      </c>
    </row>
    <row r="1550" spans="5:6" s="214" customFormat="1" ht="14.25">
      <c r="E1550" s="201" t="s">
        <v>1904</v>
      </c>
      <c r="F1550" s="201">
        <v>1936</v>
      </c>
    </row>
    <row r="1551" spans="5:6" s="214" customFormat="1" ht="14.25">
      <c r="E1551" s="201" t="s">
        <v>1905</v>
      </c>
      <c r="F1551" s="201">
        <v>8600</v>
      </c>
    </row>
    <row r="1552" spans="5:6" s="214" customFormat="1" ht="14.25">
      <c r="E1552" s="201" t="s">
        <v>1906</v>
      </c>
      <c r="F1552" s="201">
        <v>135</v>
      </c>
    </row>
    <row r="1553" spans="5:6" s="214" customFormat="1" ht="14.25">
      <c r="E1553" s="201" t="s">
        <v>1907</v>
      </c>
      <c r="F1553" s="201">
        <v>184</v>
      </c>
    </row>
    <row r="1554" spans="5:6" s="214" customFormat="1" ht="14.25">
      <c r="E1554" s="201" t="s">
        <v>1908</v>
      </c>
      <c r="F1554" s="201">
        <v>185</v>
      </c>
    </row>
    <row r="1555" spans="5:6" s="214" customFormat="1" ht="14.25">
      <c r="E1555" s="201" t="s">
        <v>1909</v>
      </c>
      <c r="F1555" s="201">
        <v>335</v>
      </c>
    </row>
    <row r="1556" spans="5:6" s="214" customFormat="1" ht="14.25">
      <c r="E1556" s="201" t="s">
        <v>1910</v>
      </c>
      <c r="F1556" s="201">
        <v>2650</v>
      </c>
    </row>
    <row r="1557" spans="5:6" s="214" customFormat="1" ht="14.25">
      <c r="E1557" s="201" t="s">
        <v>1911</v>
      </c>
      <c r="F1557" s="201">
        <v>1770</v>
      </c>
    </row>
    <row r="1558" spans="5:6" s="214" customFormat="1" ht="14.25">
      <c r="E1558" s="201" t="s">
        <v>1912</v>
      </c>
      <c r="F1558" s="201">
        <v>8002</v>
      </c>
    </row>
    <row r="1559" spans="5:6" s="214" customFormat="1" ht="14.25">
      <c r="E1559" s="201" t="s">
        <v>1913</v>
      </c>
      <c r="F1559" s="201">
        <v>178</v>
      </c>
    </row>
    <row r="1560" spans="5:6" s="214" customFormat="1" ht="14.25">
      <c r="E1560" s="201" t="s">
        <v>1914</v>
      </c>
      <c r="F1560" s="201">
        <v>122</v>
      </c>
    </row>
    <row r="1561" spans="5:6" s="214" customFormat="1" ht="14.25">
      <c r="E1561" s="201" t="s">
        <v>1915</v>
      </c>
      <c r="F1561" s="201">
        <v>4701</v>
      </c>
    </row>
    <row r="1562" spans="5:6" s="214" customFormat="1" ht="14.25">
      <c r="E1562" s="201" t="s">
        <v>1916</v>
      </c>
      <c r="F1562" s="201">
        <v>339</v>
      </c>
    </row>
    <row r="1563" spans="5:6" s="214" customFormat="1" ht="14.25">
      <c r="E1563" s="201" t="s">
        <v>1917</v>
      </c>
      <c r="F1563" s="201">
        <v>460</v>
      </c>
    </row>
    <row r="1564" spans="5:6" s="214" customFormat="1" ht="14.25">
      <c r="E1564" s="201" t="s">
        <v>1918</v>
      </c>
      <c r="F1564" s="201">
        <v>127</v>
      </c>
    </row>
    <row r="1565" spans="5:6" s="214" customFormat="1" ht="14.25">
      <c r="E1565" s="201" t="s">
        <v>1919</v>
      </c>
      <c r="F1565" s="201">
        <v>789</v>
      </c>
    </row>
    <row r="1566" spans="5:6" s="214" customFormat="1" ht="14.25">
      <c r="E1566" s="201" t="s">
        <v>1920</v>
      </c>
      <c r="F1566" s="201">
        <v>616</v>
      </c>
    </row>
    <row r="1567" spans="5:6" s="214" customFormat="1" ht="14.25">
      <c r="E1567" s="201" t="s">
        <v>1921</v>
      </c>
      <c r="F1567" s="201">
        <v>713</v>
      </c>
    </row>
    <row r="1568" spans="5:6" s="214" customFormat="1" ht="14.25">
      <c r="E1568" s="201" t="s">
        <v>1922</v>
      </c>
      <c r="F1568" s="201">
        <v>8700</v>
      </c>
    </row>
    <row r="1569" spans="5:6" s="214" customFormat="1" ht="14.25">
      <c r="E1569" s="201" t="s">
        <v>1923</v>
      </c>
      <c r="F1569" s="201">
        <v>1228</v>
      </c>
    </row>
    <row r="1570" spans="5:6" s="214" customFormat="1" ht="14.25">
      <c r="E1570" s="201" t="s">
        <v>1924</v>
      </c>
      <c r="F1570" s="201">
        <v>247</v>
      </c>
    </row>
    <row r="1571" spans="5:6" s="214" customFormat="1" ht="14.25">
      <c r="E1571" s="201" t="s">
        <v>1925</v>
      </c>
      <c r="F1571" s="201">
        <v>437</v>
      </c>
    </row>
    <row r="1572" spans="5:6" s="214" customFormat="1" ht="14.25">
      <c r="E1572" s="201" t="s">
        <v>1926</v>
      </c>
      <c r="F1572" s="201">
        <v>1260</v>
      </c>
    </row>
    <row r="1573" spans="5:6" s="214" customFormat="1" ht="14.25">
      <c r="E1573" s="201" t="s">
        <v>1927</v>
      </c>
      <c r="F1573" s="201">
        <v>1805</v>
      </c>
    </row>
    <row r="1574" spans="5:6" s="214" customFormat="1" ht="14.25">
      <c r="E1574" s="201" t="s">
        <v>1928</v>
      </c>
      <c r="F1574" s="201">
        <v>3711</v>
      </c>
    </row>
    <row r="1575" spans="5:6" s="214" customFormat="1" ht="14.25">
      <c r="E1575" s="201" t="s">
        <v>1929</v>
      </c>
      <c r="F1575" s="201">
        <v>324</v>
      </c>
    </row>
    <row r="1576" spans="5:6" s="214" customFormat="1" ht="14.25">
      <c r="E1576" s="201" t="s">
        <v>1930</v>
      </c>
      <c r="F1576" s="201">
        <v>282</v>
      </c>
    </row>
    <row r="1577" spans="5:6" s="214" customFormat="1" ht="14.25">
      <c r="E1577" s="201" t="s">
        <v>1931</v>
      </c>
      <c r="F1577" s="201">
        <v>3571</v>
      </c>
    </row>
    <row r="1578" spans="5:6" s="214" customFormat="1" ht="14.25">
      <c r="E1578" s="201" t="s">
        <v>1932</v>
      </c>
      <c r="F1578" s="201">
        <v>913</v>
      </c>
    </row>
    <row r="1579" spans="5:6" s="214" customFormat="1" ht="14.25">
      <c r="E1579" s="201" t="s">
        <v>1933</v>
      </c>
      <c r="F1579" s="201">
        <v>913</v>
      </c>
    </row>
    <row r="1580" spans="5:6" s="214" customFormat="1" ht="14.25">
      <c r="E1580" s="201" t="s">
        <v>1934</v>
      </c>
      <c r="F1580" s="201">
        <v>865</v>
      </c>
    </row>
    <row r="1581" spans="5:6" s="214" customFormat="1" ht="14.25">
      <c r="E1581" s="201" t="s">
        <v>1935</v>
      </c>
      <c r="F1581" s="201">
        <v>917</v>
      </c>
    </row>
    <row r="1582" spans="5:6" s="214" customFormat="1" ht="14.25">
      <c r="E1582" s="201" t="s">
        <v>1936</v>
      </c>
      <c r="F1582" s="201">
        <v>1286</v>
      </c>
    </row>
    <row r="1583" spans="5:6" s="214" customFormat="1" ht="14.25">
      <c r="E1583" s="201" t="s">
        <v>1937</v>
      </c>
      <c r="F1583" s="201">
        <v>9286</v>
      </c>
    </row>
    <row r="1584" spans="5:6" s="214" customFormat="1" ht="14.25">
      <c r="E1584" s="201" t="s">
        <v>1938</v>
      </c>
      <c r="F1584" s="201">
        <v>1286</v>
      </c>
    </row>
    <row r="1585" spans="5:6" s="214" customFormat="1" ht="14.25">
      <c r="E1585" s="201" t="s">
        <v>1939</v>
      </c>
      <c r="F1585" s="201">
        <v>1996</v>
      </c>
    </row>
    <row r="1586" spans="5:6" s="214" customFormat="1" ht="14.25">
      <c r="E1586" s="201" t="s">
        <v>1940</v>
      </c>
      <c r="F1586" s="201">
        <v>721</v>
      </c>
    </row>
    <row r="1587" spans="5:6" s="214" customFormat="1" ht="14.25">
      <c r="E1587" s="201" t="s">
        <v>1941</v>
      </c>
      <c r="F1587" s="201">
        <v>304</v>
      </c>
    </row>
    <row r="1588" spans="5:6" s="214" customFormat="1" ht="14.25">
      <c r="E1588" s="201" t="s">
        <v>1942</v>
      </c>
      <c r="F1588" s="201">
        <v>861</v>
      </c>
    </row>
    <row r="1589" spans="5:6" s="214" customFormat="1" ht="14.25">
      <c r="E1589" s="201" t="s">
        <v>1943</v>
      </c>
      <c r="F1589" s="201">
        <v>885</v>
      </c>
    </row>
    <row r="1590" spans="5:6" s="214" customFormat="1" ht="14.25">
      <c r="E1590" s="201" t="s">
        <v>1944</v>
      </c>
      <c r="F1590" s="201">
        <v>36</v>
      </c>
    </row>
    <row r="1591" spans="5:6" s="214" customFormat="1" ht="14.25">
      <c r="E1591" s="201" t="s">
        <v>1945</v>
      </c>
      <c r="F1591" s="201">
        <v>284</v>
      </c>
    </row>
    <row r="1592" spans="5:6" s="214" customFormat="1" ht="14.25">
      <c r="E1592" s="201" t="s">
        <v>1946</v>
      </c>
      <c r="F1592" s="201">
        <v>293</v>
      </c>
    </row>
    <row r="1593" spans="5:6" s="214" customFormat="1" ht="14.25">
      <c r="E1593" s="201" t="s">
        <v>1947</v>
      </c>
      <c r="F1593" s="201">
        <v>142</v>
      </c>
    </row>
    <row r="1594" spans="5:6" s="214" customFormat="1" ht="14.25">
      <c r="E1594" s="201" t="s">
        <v>1948</v>
      </c>
      <c r="F1594" s="201">
        <v>2008</v>
      </c>
    </row>
    <row r="1595" spans="5:6" s="214" customFormat="1" ht="14.25">
      <c r="E1595" s="201" t="s">
        <v>1949</v>
      </c>
      <c r="F1595" s="201">
        <v>18</v>
      </c>
    </row>
    <row r="1596" spans="5:6" s="214" customFormat="1" ht="14.25">
      <c r="E1596" s="201" t="s">
        <v>1950</v>
      </c>
      <c r="F1596" s="201">
        <v>259</v>
      </c>
    </row>
    <row r="1597" spans="5:6" s="214" customFormat="1" ht="14.25">
      <c r="E1597" s="201" t="s">
        <v>1951</v>
      </c>
      <c r="F1597" s="201">
        <v>329</v>
      </c>
    </row>
    <row r="1598" spans="5:6" s="214" customFormat="1" ht="14.25">
      <c r="E1598" s="201" t="s">
        <v>1952</v>
      </c>
      <c r="F1598" s="201">
        <v>1058</v>
      </c>
    </row>
    <row r="1599" spans="5:6" s="214" customFormat="1" ht="14.25">
      <c r="E1599" s="201" t="s">
        <v>1953</v>
      </c>
      <c r="F1599" s="201">
        <v>739</v>
      </c>
    </row>
    <row r="1600" spans="5:6" s="214" customFormat="1" ht="14.25">
      <c r="E1600" s="201" t="s">
        <v>1954</v>
      </c>
      <c r="F1600" s="201">
        <v>2049</v>
      </c>
    </row>
    <row r="1601" spans="5:6" s="214" customFormat="1" ht="14.25">
      <c r="E1601" s="201" t="s">
        <v>1955</v>
      </c>
      <c r="F1601" s="201">
        <v>327</v>
      </c>
    </row>
    <row r="1602" spans="5:6" s="214" customFormat="1" ht="14.25">
      <c r="E1602" s="201" t="s">
        <v>1956</v>
      </c>
      <c r="F1602" s="201">
        <v>27</v>
      </c>
    </row>
    <row r="1603" spans="5:6" s="214" customFormat="1" ht="14.25">
      <c r="E1603" s="201" t="s">
        <v>1957</v>
      </c>
      <c r="F1603" s="201">
        <v>1223</v>
      </c>
    </row>
    <row r="1604" spans="5:6" s="214" customFormat="1" ht="14.25">
      <c r="E1604" s="201" t="s">
        <v>1958</v>
      </c>
      <c r="F1604" s="201">
        <v>2015</v>
      </c>
    </row>
    <row r="1605" spans="5:6" s="214" customFormat="1" ht="14.25">
      <c r="E1605" s="201" t="s">
        <v>1959</v>
      </c>
      <c r="F1605" s="201">
        <v>2057</v>
      </c>
    </row>
    <row r="1606" spans="5:6" s="214" customFormat="1" ht="14.25">
      <c r="E1606" s="201" t="s">
        <v>1960</v>
      </c>
      <c r="F1606" s="201">
        <v>555</v>
      </c>
    </row>
    <row r="1607" spans="5:6" s="214" customFormat="1" ht="14.25">
      <c r="E1607" s="201" t="s">
        <v>1961</v>
      </c>
      <c r="F1607" s="201">
        <v>306</v>
      </c>
    </row>
    <row r="1608" spans="5:6" s="214" customFormat="1" ht="14.25">
      <c r="E1608" s="201" t="s">
        <v>1962</v>
      </c>
      <c r="F1608" s="201">
        <v>3578</v>
      </c>
    </row>
    <row r="1609" spans="5:6" s="214" customFormat="1" ht="14.25">
      <c r="E1609" s="201" t="s">
        <v>1963</v>
      </c>
      <c r="F1609" s="201">
        <v>1031</v>
      </c>
    </row>
    <row r="1610" spans="5:6" s="214" customFormat="1" ht="14.25">
      <c r="E1610" s="201" t="s">
        <v>1964</v>
      </c>
      <c r="F1610" s="201">
        <v>1032</v>
      </c>
    </row>
    <row r="1611" spans="5:6" s="214" customFormat="1" ht="14.25">
      <c r="E1611" s="201" t="s">
        <v>1965</v>
      </c>
      <c r="F1611" s="201">
        <v>1304</v>
      </c>
    </row>
    <row r="1612" spans="5:6" s="214" customFormat="1" ht="14.25">
      <c r="E1612" s="201" t="s">
        <v>1966</v>
      </c>
      <c r="F1612" s="201">
        <v>741</v>
      </c>
    </row>
    <row r="1613" spans="5:6" s="214" customFormat="1" ht="14.25">
      <c r="E1613" s="201" t="s">
        <v>1967</v>
      </c>
      <c r="F1613" s="201">
        <v>761</v>
      </c>
    </row>
    <row r="1614" spans="5:6" s="214" customFormat="1" ht="14.25">
      <c r="E1614" s="201" t="s">
        <v>1968</v>
      </c>
      <c r="F1614" s="201">
        <v>394</v>
      </c>
    </row>
    <row r="1615" spans="5:6" s="214" customFormat="1" ht="14.25">
      <c r="E1615" s="201" t="s">
        <v>1969</v>
      </c>
      <c r="F1615" s="201">
        <v>614</v>
      </c>
    </row>
    <row r="1616" spans="5:6" s="214" customFormat="1" ht="14.25">
      <c r="E1616" s="201" t="s">
        <v>1970</v>
      </c>
      <c r="F1616" s="201">
        <v>1265</v>
      </c>
    </row>
    <row r="1617" spans="5:6" s="214" customFormat="1" ht="14.25">
      <c r="E1617" s="201" t="s">
        <v>1971</v>
      </c>
      <c r="F1617" s="201">
        <v>415</v>
      </c>
    </row>
    <row r="1618" spans="5:6" s="214" customFormat="1" ht="14.25">
      <c r="E1618" s="201" t="s">
        <v>1972</v>
      </c>
      <c r="F1618" s="201">
        <v>9177</v>
      </c>
    </row>
    <row r="1619" spans="5:6" s="214" customFormat="1" ht="14.25">
      <c r="E1619" s="201" t="s">
        <v>1973</v>
      </c>
      <c r="F1619" s="201">
        <v>456</v>
      </c>
    </row>
    <row r="1620" spans="5:6" s="214" customFormat="1" ht="14.25">
      <c r="E1620" s="201" t="s">
        <v>1974</v>
      </c>
      <c r="F1620" s="201">
        <v>1235</v>
      </c>
    </row>
    <row r="1621" spans="5:6" s="214" customFormat="1" ht="14.25">
      <c r="E1621" s="201" t="s">
        <v>1975</v>
      </c>
      <c r="F1621" s="201">
        <v>1102</v>
      </c>
    </row>
    <row r="1622" spans="5:6" s="214" customFormat="1" ht="14.25">
      <c r="E1622" s="201" t="s">
        <v>1976</v>
      </c>
      <c r="F1622" s="201">
        <v>224</v>
      </c>
    </row>
    <row r="1623" spans="5:6" s="214" customFormat="1" ht="14.25">
      <c r="E1623" s="201" t="s">
        <v>1977</v>
      </c>
      <c r="F1623" s="201">
        <v>527</v>
      </c>
    </row>
    <row r="1624" spans="5:6" s="214" customFormat="1" ht="14.25">
      <c r="E1624" s="201" t="s">
        <v>1978</v>
      </c>
      <c r="F1624" s="201">
        <v>1987</v>
      </c>
    </row>
    <row r="1625" spans="5:6" s="214" customFormat="1" ht="14.25">
      <c r="E1625" s="201" t="s">
        <v>1979</v>
      </c>
      <c r="F1625" s="201">
        <v>7</v>
      </c>
    </row>
    <row r="1626" spans="5:6" s="214" customFormat="1" ht="14.25">
      <c r="E1626" s="201" t="s">
        <v>1980</v>
      </c>
      <c r="F1626" s="201">
        <v>1266</v>
      </c>
    </row>
    <row r="1627" spans="5:6" s="214" customFormat="1" ht="14.25">
      <c r="E1627" s="201" t="s">
        <v>1981</v>
      </c>
      <c r="F1627" s="201">
        <v>865</v>
      </c>
    </row>
    <row r="1628" spans="5:6" s="214" customFormat="1" ht="14.25">
      <c r="E1628" s="201" t="s">
        <v>1982</v>
      </c>
      <c r="F1628" s="201">
        <v>9917</v>
      </c>
    </row>
    <row r="1629" spans="5:6" s="214" customFormat="1" ht="14.25">
      <c r="E1629" s="201" t="s">
        <v>1983</v>
      </c>
      <c r="F1629" s="201">
        <v>658</v>
      </c>
    </row>
    <row r="1630" spans="5:6" s="214" customFormat="1" ht="14.25">
      <c r="E1630" s="201" t="s">
        <v>1984</v>
      </c>
      <c r="F1630" s="201">
        <v>1267</v>
      </c>
    </row>
    <row r="1631" spans="5:6" s="214" customFormat="1" ht="14.25">
      <c r="E1631" s="201" t="s">
        <v>1985</v>
      </c>
      <c r="F1631" s="201">
        <v>1267</v>
      </c>
    </row>
    <row r="1632" spans="5:6" s="214" customFormat="1" ht="14.25">
      <c r="E1632" s="201" t="s">
        <v>1986</v>
      </c>
      <c r="F1632" s="201">
        <v>658</v>
      </c>
    </row>
    <row r="1633" spans="5:6" s="214" customFormat="1" ht="14.25">
      <c r="E1633" s="201" t="s">
        <v>1987</v>
      </c>
      <c r="F1633" s="201">
        <v>3641</v>
      </c>
    </row>
    <row r="1634" spans="5:6" s="214" customFormat="1" ht="14.25">
      <c r="E1634" s="201" t="s">
        <v>1988</v>
      </c>
      <c r="F1634" s="201">
        <v>1165</v>
      </c>
    </row>
    <row r="1635" spans="5:6" s="214" customFormat="1" ht="14.25">
      <c r="E1635" s="201" t="s">
        <v>1989</v>
      </c>
      <c r="F1635" s="201">
        <v>1160</v>
      </c>
    </row>
    <row r="1636" spans="5:6" s="214" customFormat="1" ht="14.25">
      <c r="E1636" s="201" t="s">
        <v>1990</v>
      </c>
      <c r="F1636" s="201">
        <v>9176</v>
      </c>
    </row>
    <row r="1637" spans="5:6" s="214" customFormat="1" ht="14.25">
      <c r="E1637" s="201" t="s">
        <v>1991</v>
      </c>
      <c r="F1637" s="201">
        <v>873</v>
      </c>
    </row>
    <row r="1638" spans="5:6" s="214" customFormat="1" ht="14.25">
      <c r="E1638" s="201" t="s">
        <v>1992</v>
      </c>
      <c r="F1638" s="201">
        <v>439</v>
      </c>
    </row>
    <row r="1639" spans="5:6" s="214" customFormat="1" ht="14.25">
      <c r="E1639" s="201" t="s">
        <v>1993</v>
      </c>
      <c r="F1639" s="201">
        <v>812</v>
      </c>
    </row>
    <row r="1640" spans="5:6" s="214" customFormat="1" ht="14.25">
      <c r="E1640" s="201" t="s">
        <v>1994</v>
      </c>
      <c r="F1640" s="201">
        <v>9812</v>
      </c>
    </row>
    <row r="1641" spans="5:6" s="214" customFormat="1" ht="14.25">
      <c r="E1641" s="201" t="s">
        <v>1995</v>
      </c>
      <c r="F1641" s="201">
        <v>1364</v>
      </c>
    </row>
    <row r="1642" spans="5:6" s="214" customFormat="1" ht="14.25">
      <c r="E1642" s="201" t="s">
        <v>1996</v>
      </c>
      <c r="F1642" s="201">
        <v>1984</v>
      </c>
    </row>
    <row r="1643" spans="5:6" s="214" customFormat="1" ht="14.25">
      <c r="E1643" s="201" t="s">
        <v>1997</v>
      </c>
      <c r="F1643" s="201">
        <v>366</v>
      </c>
    </row>
    <row r="1644" spans="5:6" s="214" customFormat="1" ht="14.25">
      <c r="E1644" s="201" t="s">
        <v>1998</v>
      </c>
      <c r="F1644" s="201">
        <v>3784</v>
      </c>
    </row>
    <row r="1645" spans="5:6" s="214" customFormat="1" ht="14.25">
      <c r="E1645" s="201" t="s">
        <v>1999</v>
      </c>
      <c r="F1645" s="201">
        <v>1988</v>
      </c>
    </row>
    <row r="1646" spans="5:6" s="214" customFormat="1" ht="14.25">
      <c r="E1646" s="201" t="s">
        <v>2000</v>
      </c>
      <c r="F1646" s="201">
        <v>432</v>
      </c>
    </row>
    <row r="1647" spans="5:6" s="214" customFormat="1" ht="14.25">
      <c r="E1647" s="201" t="s">
        <v>2001</v>
      </c>
      <c r="F1647" s="201">
        <v>1337</v>
      </c>
    </row>
    <row r="1648" spans="5:6" s="214" customFormat="1" ht="14.25">
      <c r="E1648" s="201" t="s">
        <v>2002</v>
      </c>
      <c r="F1648" s="201">
        <v>1287</v>
      </c>
    </row>
    <row r="1649" spans="5:6" s="214" customFormat="1" ht="14.25">
      <c r="E1649" s="201" t="s">
        <v>2003</v>
      </c>
      <c r="F1649" s="201">
        <v>1132</v>
      </c>
    </row>
    <row r="1650" spans="5:6" s="214" customFormat="1" ht="14.25">
      <c r="E1650" s="201" t="s">
        <v>2004</v>
      </c>
      <c r="F1650" s="201">
        <v>538</v>
      </c>
    </row>
    <row r="1651" spans="5:6" s="214" customFormat="1" ht="14.25">
      <c r="E1651" s="201" t="s">
        <v>2005</v>
      </c>
      <c r="F1651" s="201">
        <v>4009</v>
      </c>
    </row>
    <row r="1652" spans="5:6" s="214" customFormat="1" ht="14.25">
      <c r="E1652" s="201" t="s">
        <v>2006</v>
      </c>
      <c r="F1652" s="201">
        <v>856</v>
      </c>
    </row>
    <row r="1653" spans="5:6" s="214" customFormat="1" ht="14.25">
      <c r="E1653" s="201" t="s">
        <v>2007</v>
      </c>
      <c r="F1653" s="201">
        <v>661</v>
      </c>
    </row>
    <row r="1654" spans="5:6" s="214" customFormat="1" ht="14.25">
      <c r="E1654" s="201" t="s">
        <v>2008</v>
      </c>
      <c r="F1654" s="201">
        <v>1990</v>
      </c>
    </row>
    <row r="1655" spans="5:6" s="214" customFormat="1" ht="14.25">
      <c r="E1655" s="201" t="s">
        <v>2009</v>
      </c>
      <c r="F1655" s="201">
        <v>264</v>
      </c>
    </row>
    <row r="1656" spans="5:6" s="214" customFormat="1" ht="14.25">
      <c r="E1656" s="201" t="s">
        <v>2010</v>
      </c>
      <c r="F1656" s="201">
        <v>1926</v>
      </c>
    </row>
    <row r="1657" spans="5:6" s="214" customFormat="1" ht="14.25">
      <c r="E1657" s="201" t="s">
        <v>2011</v>
      </c>
      <c r="F1657" s="201">
        <v>237</v>
      </c>
    </row>
    <row r="1658" spans="5:6" s="214" customFormat="1" ht="14.25">
      <c r="E1658" s="201" t="s">
        <v>2012</v>
      </c>
      <c r="F1658" s="201">
        <v>921</v>
      </c>
    </row>
    <row r="1659" spans="5:6" s="214" customFormat="1" ht="14.25">
      <c r="E1659" s="201" t="s">
        <v>2013</v>
      </c>
      <c r="F1659" s="201">
        <v>1106</v>
      </c>
    </row>
    <row r="1660" spans="5:6" s="214" customFormat="1" ht="14.25">
      <c r="E1660" s="201" t="s">
        <v>2014</v>
      </c>
      <c r="F1660" s="201">
        <v>3720</v>
      </c>
    </row>
    <row r="1661" spans="5:6" s="214" customFormat="1" ht="14.25">
      <c r="E1661" s="201" t="s">
        <v>2015</v>
      </c>
      <c r="F1661" s="201">
        <v>232</v>
      </c>
    </row>
    <row r="1662" spans="5:6" s="214" customFormat="1" ht="14.25">
      <c r="E1662" s="201" t="s">
        <v>2016</v>
      </c>
      <c r="F1662" s="201">
        <v>692</v>
      </c>
    </row>
    <row r="1663" spans="5:6" s="214" customFormat="1" ht="14.25">
      <c r="E1663" s="201" t="s">
        <v>2017</v>
      </c>
      <c r="F1663" s="201">
        <v>846</v>
      </c>
    </row>
    <row r="1664" spans="5:6" s="214" customFormat="1" ht="14.25">
      <c r="E1664" s="201" t="s">
        <v>2018</v>
      </c>
      <c r="F1664" s="201">
        <v>8800</v>
      </c>
    </row>
    <row r="1665" spans="5:6" s="214" customFormat="1" ht="14.25">
      <c r="E1665" s="201" t="s">
        <v>2019</v>
      </c>
      <c r="F1665" s="201">
        <v>8801</v>
      </c>
    </row>
    <row r="1666" spans="5:6" s="214" customFormat="1" ht="14.25">
      <c r="E1666" s="201" t="s">
        <v>2020</v>
      </c>
      <c r="F1666" s="201">
        <v>3649</v>
      </c>
    </row>
    <row r="1667" spans="5:6" s="214" customFormat="1" ht="14.25">
      <c r="E1667" s="201" t="s">
        <v>2021</v>
      </c>
      <c r="F1667" s="201">
        <v>1233</v>
      </c>
    </row>
    <row r="1668" spans="5:6" s="214" customFormat="1" ht="14.25">
      <c r="E1668" s="201" t="s">
        <v>2022</v>
      </c>
      <c r="F1668" s="201">
        <v>292</v>
      </c>
    </row>
    <row r="1669" spans="5:6" s="214" customFormat="1" ht="14.25">
      <c r="E1669" s="201" t="s">
        <v>2023</v>
      </c>
      <c r="F1669" s="201">
        <v>1114</v>
      </c>
    </row>
    <row r="1670" spans="5:6" s="214" customFormat="1" ht="14.25">
      <c r="E1670" s="201" t="s">
        <v>2024</v>
      </c>
      <c r="F1670" s="201">
        <v>126</v>
      </c>
    </row>
    <row r="1671" spans="5:6" s="214" customFormat="1" ht="14.25">
      <c r="E1671" s="201" t="s">
        <v>2025</v>
      </c>
      <c r="F1671" s="201">
        <v>398</v>
      </c>
    </row>
    <row r="1672" spans="5:6" s="214" customFormat="1" ht="14.25">
      <c r="E1672" s="201" t="s">
        <v>2026</v>
      </c>
      <c r="F1672" s="201">
        <v>1045</v>
      </c>
    </row>
    <row r="1673" spans="5:6" s="214" customFormat="1" ht="14.25">
      <c r="E1673" s="201" t="s">
        <v>2027</v>
      </c>
      <c r="F1673" s="201">
        <v>763</v>
      </c>
    </row>
    <row r="1674" spans="5:6" s="214" customFormat="1" ht="14.25">
      <c r="E1674" s="201" t="s">
        <v>2028</v>
      </c>
      <c r="F1674" s="201">
        <v>2062</v>
      </c>
    </row>
    <row r="1675" spans="5:6" s="214" customFormat="1" ht="14.25">
      <c r="E1675" s="201" t="s">
        <v>2029</v>
      </c>
      <c r="F1675" s="201">
        <v>2061</v>
      </c>
    </row>
    <row r="1676" spans="5:6" s="214" customFormat="1" ht="14.25">
      <c r="E1676" s="201" t="s">
        <v>2030</v>
      </c>
      <c r="F1676" s="201">
        <v>1172</v>
      </c>
    </row>
    <row r="1677" spans="5:6" s="214" customFormat="1" ht="14.25">
      <c r="E1677" s="201" t="s">
        <v>2031</v>
      </c>
      <c r="F1677" s="201">
        <v>3558</v>
      </c>
    </row>
    <row r="1678" spans="5:6" s="214" customFormat="1" ht="14.25">
      <c r="E1678" s="201" t="s">
        <v>2032</v>
      </c>
      <c r="F1678" s="201">
        <v>1083</v>
      </c>
    </row>
    <row r="1679" spans="5:6" s="214" customFormat="1" ht="14.25">
      <c r="E1679" s="201" t="s">
        <v>2033</v>
      </c>
      <c r="F1679" s="201">
        <v>1083</v>
      </c>
    </row>
    <row r="1680" spans="5:6" s="214" customFormat="1" ht="14.25">
      <c r="E1680" s="201" t="s">
        <v>2034</v>
      </c>
      <c r="F1680" s="201">
        <v>163</v>
      </c>
    </row>
    <row r="1681" spans="5:6" s="214" customFormat="1" ht="14.25">
      <c r="E1681" s="201" t="s">
        <v>2035</v>
      </c>
      <c r="F1681" s="201">
        <v>10</v>
      </c>
    </row>
    <row r="1682" spans="5:6" s="214" customFormat="1" ht="14.25">
      <c r="E1682" s="201" t="s">
        <v>2036</v>
      </c>
      <c r="F1682" s="201">
        <v>5000</v>
      </c>
    </row>
    <row r="1683" spans="5:6" s="214" customFormat="1" ht="14.25">
      <c r="E1683" s="201" t="s">
        <v>2037</v>
      </c>
      <c r="F1683" s="201">
        <v>84</v>
      </c>
    </row>
    <row r="1684" spans="5:6" s="214" customFormat="1" ht="14.25">
      <c r="E1684" s="201" t="s">
        <v>2038</v>
      </c>
      <c r="F1684" s="201">
        <v>287</v>
      </c>
    </row>
    <row r="1685" spans="5:6" s="214" customFormat="1" ht="14.25">
      <c r="E1685" s="201" t="s">
        <v>2039</v>
      </c>
      <c r="F1685" s="201">
        <v>154</v>
      </c>
    </row>
    <row r="1686" spans="5:6" s="214" customFormat="1" ht="14.25">
      <c r="E1686" s="201" t="s">
        <v>2040</v>
      </c>
      <c r="F1686" s="201">
        <v>103</v>
      </c>
    </row>
    <row r="1687" spans="5:6" s="214" customFormat="1" ht="14.25">
      <c r="E1687" s="201" t="s">
        <v>2041</v>
      </c>
      <c r="F1687" s="201">
        <v>1460</v>
      </c>
    </row>
    <row r="1688" spans="5:6" s="214" customFormat="1" ht="14.25">
      <c r="E1688" s="201" t="s">
        <v>2042</v>
      </c>
      <c r="F1688" s="201">
        <v>719</v>
      </c>
    </row>
    <row r="1689" spans="5:6" s="214" customFormat="1" ht="14.25">
      <c r="E1689" s="201" t="s">
        <v>2043</v>
      </c>
      <c r="F1689" s="201">
        <v>1054</v>
      </c>
    </row>
    <row r="1690" spans="5:6" s="214" customFormat="1" ht="14.25">
      <c r="E1690" s="201" t="s">
        <v>2044</v>
      </c>
      <c r="F1690" s="201">
        <v>1055</v>
      </c>
    </row>
    <row r="1691" spans="5:6" s="214" customFormat="1" ht="14.25">
      <c r="E1691" s="201" t="s">
        <v>2045</v>
      </c>
      <c r="F1691" s="201">
        <v>1283</v>
      </c>
    </row>
    <row r="1692" spans="5:6" s="214" customFormat="1" ht="14.25">
      <c r="E1692" s="201" t="s">
        <v>2046</v>
      </c>
      <c r="F1692" s="201">
        <v>1452</v>
      </c>
    </row>
    <row r="1693" spans="5:6" s="214" customFormat="1" ht="14.25">
      <c r="E1693" s="201" t="s">
        <v>2047</v>
      </c>
      <c r="F1693" s="201">
        <v>1851</v>
      </c>
    </row>
    <row r="1694" spans="5:6" s="214" customFormat="1" ht="14.25">
      <c r="E1694" s="201" t="s">
        <v>2048</v>
      </c>
      <c r="F1694" s="201">
        <v>3719</v>
      </c>
    </row>
    <row r="1695" spans="5:6" s="214" customFormat="1" ht="14.25">
      <c r="E1695" s="201" t="s">
        <v>2049</v>
      </c>
      <c r="F1695" s="201">
        <v>1051</v>
      </c>
    </row>
    <row r="1696" spans="5:6" s="214" customFormat="1" ht="14.25">
      <c r="E1696" s="201" t="s">
        <v>2050</v>
      </c>
      <c r="F1696" s="201">
        <v>2003</v>
      </c>
    </row>
    <row r="1697" spans="5:6" s="214" customFormat="1" ht="14.25">
      <c r="E1697" s="201" t="s">
        <v>2051</v>
      </c>
      <c r="F1697" s="201">
        <v>2050</v>
      </c>
    </row>
    <row r="1698" spans="5:6" s="214" customFormat="1" ht="14.25">
      <c r="E1698" s="201" t="s">
        <v>2052</v>
      </c>
      <c r="F1698" s="201">
        <v>2050</v>
      </c>
    </row>
    <row r="1699" spans="5:6" s="214" customFormat="1" ht="14.25">
      <c r="E1699" s="201" t="s">
        <v>2053</v>
      </c>
      <c r="F1699" s="201">
        <v>2050</v>
      </c>
    </row>
    <row r="1700" spans="5:6" s="214" customFormat="1" ht="14.25">
      <c r="E1700" s="201" t="s">
        <v>2054</v>
      </c>
      <c r="F1700" s="201">
        <v>1237</v>
      </c>
    </row>
    <row r="1701" spans="5:6" s="214" customFormat="1" ht="14.25">
      <c r="E1701" s="201" t="s">
        <v>2055</v>
      </c>
      <c r="F1701" s="201">
        <v>727</v>
      </c>
    </row>
    <row r="1702" spans="5:6" s="214" customFormat="1" ht="14.25">
      <c r="E1702" s="201" t="s">
        <v>2056</v>
      </c>
      <c r="F1702" s="201">
        <v>744</v>
      </c>
    </row>
    <row r="1703" spans="5:6" s="214" customFormat="1" ht="14.25">
      <c r="E1703" s="201" t="s">
        <v>2057</v>
      </c>
      <c r="F1703" s="201">
        <v>814</v>
      </c>
    </row>
    <row r="1704" spans="5:6" s="214" customFormat="1" ht="14.25">
      <c r="E1704" s="201" t="s">
        <v>2058</v>
      </c>
      <c r="F1704" s="201">
        <v>1467</v>
      </c>
    </row>
    <row r="1705" spans="5:6" s="214" customFormat="1" ht="14.25">
      <c r="E1705" s="201" t="s">
        <v>2059</v>
      </c>
      <c r="F1705" s="201">
        <v>2202</v>
      </c>
    </row>
    <row r="1706" spans="5:6" s="214" customFormat="1" ht="14.25">
      <c r="E1706" s="201" t="s">
        <v>2060</v>
      </c>
      <c r="F1706" s="201">
        <v>1244</v>
      </c>
    </row>
    <row r="1707" spans="5:6" s="214" customFormat="1" ht="14.25">
      <c r="E1707" s="201" t="s">
        <v>2061</v>
      </c>
      <c r="F1707" s="201">
        <v>2002</v>
      </c>
    </row>
    <row r="1708" spans="5:6" s="214" customFormat="1" ht="14.25">
      <c r="E1708" s="201" t="s">
        <v>2062</v>
      </c>
      <c r="F1708" s="201">
        <v>752</v>
      </c>
    </row>
    <row r="1709" spans="5:6" s="214" customFormat="1" ht="14.25">
      <c r="E1709" s="201" t="s">
        <v>2063</v>
      </c>
      <c r="F1709" s="201">
        <v>1995</v>
      </c>
    </row>
    <row r="1710" spans="5:6" s="214" customFormat="1" ht="14.25">
      <c r="E1710" s="201" t="s">
        <v>2064</v>
      </c>
      <c r="F1710" s="201">
        <v>709</v>
      </c>
    </row>
    <row r="1711" spans="5:6" s="214" customFormat="1" ht="14.25">
      <c r="E1711" s="201" t="s">
        <v>2065</v>
      </c>
      <c r="F1711" s="201">
        <v>665</v>
      </c>
    </row>
    <row r="1712" spans="5:6" s="214" customFormat="1" ht="14.25">
      <c r="E1712" s="201" t="s">
        <v>2066</v>
      </c>
      <c r="F1712" s="201">
        <v>3563</v>
      </c>
    </row>
    <row r="1713" spans="5:6" s="214" customFormat="1" ht="14.25">
      <c r="E1713" s="201" t="s">
        <v>2067</v>
      </c>
      <c r="F1713" s="201">
        <v>9563</v>
      </c>
    </row>
    <row r="1714" spans="5:6" s="214" customFormat="1" ht="14.25">
      <c r="E1714" s="201" t="s">
        <v>2068</v>
      </c>
      <c r="F1714" s="201">
        <v>970</v>
      </c>
    </row>
    <row r="1715" spans="5:6" s="214" customFormat="1" ht="14.25">
      <c r="E1715" s="201" t="s">
        <v>2069</v>
      </c>
      <c r="F1715" s="201">
        <v>970</v>
      </c>
    </row>
    <row r="1716" spans="5:6" s="214" customFormat="1" ht="14.25">
      <c r="E1716" s="201" t="s">
        <v>2070</v>
      </c>
      <c r="F1716" s="201">
        <v>9484</v>
      </c>
    </row>
    <row r="1717" spans="5:6" s="214" customFormat="1" ht="14.25">
      <c r="E1717" s="201" t="s">
        <v>2071</v>
      </c>
      <c r="F1717" s="201">
        <v>1346</v>
      </c>
    </row>
    <row r="1718" spans="5:6" s="214" customFormat="1" ht="14.25">
      <c r="E1718" s="201" t="s">
        <v>2072</v>
      </c>
      <c r="F1718" s="201">
        <v>1849</v>
      </c>
    </row>
    <row r="1719" spans="5:6" s="214" customFormat="1" ht="14.25">
      <c r="E1719" s="201" t="s">
        <v>2073</v>
      </c>
      <c r="F1719" s="201">
        <v>778</v>
      </c>
    </row>
    <row r="1720" spans="5:6" s="214" customFormat="1" ht="14.25">
      <c r="E1720" s="214">
        <v>0</v>
      </c>
      <c r="F1720" s="214" t="s">
        <v>2085</v>
      </c>
    </row>
  </sheetData>
  <sheetProtection algorithmName="SHA-512" hashValue="qYzLP/M6kCOP4Wpgj+dYox9bfcye0WZaCUA3E6MJ4AkQ+PP2TVl26KKHjDoK2HJjJBQWVuB6ycuSSrKp0Anqew==" saltValue="In3OMC6jr24BH8zDKmAYxQ==" spinCount="100000" sheet="1"/>
  <customSheetViews>
    <customSheetView guid="{2DAA1D84-496C-43B3-9B3D-F6443FDB70D2}" scale="90">
      <selection activeCell="C19" sqref="C19"/>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4795D392-B56F-435A-BCD0-DB99C7E0A0B0}" scale="90" topLeftCell="A676">
      <selection activeCell="A687" sqref="A687:XFD687"/>
      <pageMargins left="0.7" right="0.7" top="0.75" bottom="0.75" header="0.3" footer="0.3"/>
      <pageSetup orientation="portrait" verticalDpi="0" r:id="rId3"/>
    </customSheetView>
    <customSheetView guid="{5B70AD1C-C6FE-473F-9E8F-C80A6A15EADB}" scale="70">
      <pageMargins left="0.7" right="0.7" top="0.75" bottom="0.75" header="0.3" footer="0.3"/>
      <pageSetup orientation="portrait" r:id="rId4"/>
    </customSheetView>
    <customSheetView guid="{ECD81B88-1474-43CC-96A3-8963B05913FB}" scale="70">
      <selection activeCell="D49" sqref="D49"/>
      <pageMargins left="0.7" right="0.7" top="0.75" bottom="0.75" header="0.3" footer="0.3"/>
      <pageSetup orientation="portrait" r:id="rId5"/>
    </customSheetView>
  </customSheetViews>
  <mergeCells count="1">
    <mergeCell ref="A76:C76"/>
  </mergeCells>
  <phoneticPr fontId="24" type="noConversion"/>
  <hyperlinks>
    <hyperlink ref="E38" r:id="rId6"/>
    <hyperlink ref="E40" r:id="rId7"/>
  </hyperlinks>
  <pageMargins left="0.7" right="0.7" top="0.75" bottom="0.75" header="0.3" footer="0.3"/>
  <pageSetup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1CE82C-D056-452B-8954-121392E6E050}">
  <ds:schemaRef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3d550918-ebd0-40b1-b683-f252a4ccf514"/>
    <ds:schemaRef ds:uri="1d49d09b-e7a5-4b2f-b9fa-3300c4edf6d1"/>
    <ds:schemaRef ds:uri="http://purl.org/dc/terms/"/>
  </ds:schemaRefs>
</ds:datastoreItem>
</file>

<file path=customXml/itemProps2.xml><?xml version="1.0" encoding="utf-8"?>
<ds:datastoreItem xmlns:ds="http://schemas.openxmlformats.org/officeDocument/2006/customXml" ds:itemID="{3FC7C38F-11EA-45BB-8C22-70B384AA1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D40B4-BD32-4C71-8ADB-C37FAC9CBA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54</vt:i4>
      </vt:variant>
    </vt:vector>
  </HeadingPairs>
  <TitlesOfParts>
    <vt:vector size="61" baseType="lpstr">
      <vt:lpstr>הנחיות</vt:lpstr>
      <vt:lpstr>פרטים כלליים, עלויות ותוצאות</vt:lpstr>
      <vt:lpstr> תאורה</vt:lpstr>
      <vt:lpstr>7. ייצור חשמל</vt:lpstr>
      <vt:lpstr>אמדן כלכלי</vt:lpstr>
      <vt:lpstr>חישובים</vt:lpstr>
      <vt:lpstr> קבועים</vt:lpstr>
      <vt:lpstr>tCO2e_KWhחשמל</vt:lpstr>
      <vt:lpstr>tCO2e_TJגז_טבעי</vt:lpstr>
      <vt:lpstr>tCO2e_TJגפמ</vt:lpstr>
      <vt:lpstr>tCO2e_TJמזוט</vt:lpstr>
      <vt:lpstr>tCO2e_TJסולר</vt:lpstr>
      <vt:lpstr>TJ_KWhחשמל</vt:lpstr>
      <vt:lpstr>אנשיקשר</vt:lpstr>
      <vt:lpstr>אסמכתאות</vt:lpstr>
      <vt:lpstr>אסקו</vt:lpstr>
      <vt:lpstr>אפס</vt:lpstr>
      <vt:lpstr>ארץ_רישום_וארץ_תושבות</vt:lpstr>
      <vt:lpstr>אתרים</vt:lpstr>
      <vt:lpstr>בקרי_תאורה</vt:lpstr>
      <vt:lpstr>בקרים_בשימוש</vt:lpstr>
      <vt:lpstr>הספק</vt:lpstr>
      <vt:lpstr>חודש</vt:lpstr>
      <vt:lpstr>חודשים</vt:lpstr>
      <vt:lpstr>חשמל</vt:lpstr>
      <vt:lpstr>יחידות_תפוקה_מיזוג</vt:lpstr>
      <vt:lpstr>יחידותתפוקה</vt:lpstr>
      <vt:lpstr>ימים</vt:lpstr>
      <vt:lpstr>כמות_ייצור_חשמל</vt:lpstr>
      <vt:lpstr>כן_לא</vt:lpstr>
      <vt:lpstr>לא_ידוע</vt:lpstr>
      <vt:lpstr>מאשר</vt:lpstr>
      <vt:lpstr>מגזר</vt:lpstr>
      <vt:lpstr>מגזר_מספר</vt:lpstr>
      <vt:lpstr>מדידות</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תאורה</vt:lpstr>
      <vt:lpstr>תואר</vt:lpstr>
      <vt:lpstr>תואר_מספר</vt:lpstr>
      <vt:lpstr>תוכנית_עסקית</vt:lpstr>
      <vt:lpstr>תפוקה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2021-07-20T04:58:29Z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