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hlomi808-my.sharepoint.com/personal/shlomi_shlomocm_co_il/Documents/שולחן העבודה/משרד התרבות והספורט/ייעוץ הנדסי/"/>
    </mc:Choice>
  </mc:AlternateContent>
  <xr:revisionPtr revIDLastSave="0" documentId="8_{128A424C-2A5D-4D5C-9EA7-2EA59CE9A1F9}" xr6:coauthVersionLast="47" xr6:coauthVersionMax="47" xr10:uidLastSave="{00000000-0000-0000-0000-000000000000}"/>
  <bookViews>
    <workbookView xWindow="-109" yWindow="-109" windowWidth="21164" windowHeight="11291" xr2:uid="{00000000-000D-0000-FFFF-FFFF00000000}"/>
  </bookViews>
  <sheets>
    <sheet name="תנאי סף" sheetId="1" r:id="rId1"/>
    <sheet name="איכות" sheetId="2" r:id="rId2"/>
    <sheet name="ראיונות" sheetId="3" r:id="rId3"/>
    <sheet name="הצעת מחיר" sheetId="4" r:id="rId4"/>
    <sheet name="סיכום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" i="4" l="1"/>
  <c r="H8" i="5" s="1"/>
  <c r="L22" i="4"/>
  <c r="G8" i="5" s="1"/>
  <c r="J22" i="4"/>
  <c r="F8" i="5" s="1"/>
  <c r="H22" i="4"/>
  <c r="E8" i="5" s="1"/>
  <c r="F22" i="4"/>
  <c r="E6" i="5"/>
  <c r="F6" i="5"/>
  <c r="G6" i="5"/>
  <c r="H6" i="5"/>
  <c r="D6" i="5"/>
  <c r="H9" i="5"/>
  <c r="H10" i="5" s="1"/>
  <c r="G9" i="5"/>
  <c r="G10" i="5" s="1"/>
  <c r="F9" i="5"/>
  <c r="F10" i="5" s="1"/>
  <c r="E9" i="5"/>
  <c r="E10" i="5" s="1"/>
  <c r="D9" i="5"/>
  <c r="D10" i="5" s="1"/>
  <c r="H7" i="5"/>
  <c r="G7" i="5"/>
  <c r="F7" i="5"/>
  <c r="E7" i="5"/>
  <c r="D7" i="5"/>
  <c r="H3" i="5"/>
  <c r="G3" i="5"/>
  <c r="F3" i="5"/>
  <c r="E3" i="5"/>
  <c r="D3" i="5"/>
  <c r="D8" i="5"/>
  <c r="N20" i="4"/>
  <c r="L20" i="4"/>
  <c r="J20" i="4"/>
  <c r="H20" i="4"/>
  <c r="F20" i="4"/>
  <c r="H21" i="4" s="1"/>
  <c r="N18" i="4"/>
  <c r="L18" i="4"/>
  <c r="J18" i="4"/>
  <c r="H18" i="4"/>
  <c r="F18" i="4"/>
  <c r="O17" i="4"/>
  <c r="M17" i="4"/>
  <c r="K17" i="4"/>
  <c r="I17" i="4"/>
  <c r="G17" i="4"/>
  <c r="O16" i="4"/>
  <c r="M16" i="4"/>
  <c r="K16" i="4"/>
  <c r="I16" i="4"/>
  <c r="G16" i="4"/>
  <c r="O15" i="4"/>
  <c r="M15" i="4"/>
  <c r="K15" i="4"/>
  <c r="I15" i="4"/>
  <c r="G15" i="4"/>
  <c r="O14" i="4"/>
  <c r="M14" i="4"/>
  <c r="K14" i="4"/>
  <c r="I14" i="4"/>
  <c r="G14" i="4"/>
  <c r="O13" i="4"/>
  <c r="M13" i="4"/>
  <c r="K13" i="4"/>
  <c r="I13" i="4"/>
  <c r="G13" i="4"/>
  <c r="O12" i="4"/>
  <c r="M12" i="4"/>
  <c r="K12" i="4"/>
  <c r="I12" i="4"/>
  <c r="G12" i="4"/>
  <c r="O11" i="4"/>
  <c r="M11" i="4"/>
  <c r="K11" i="4"/>
  <c r="I11" i="4"/>
  <c r="G11" i="4"/>
  <c r="O10" i="4"/>
  <c r="M10" i="4"/>
  <c r="K10" i="4"/>
  <c r="I10" i="4"/>
  <c r="G10" i="4"/>
  <c r="O9" i="4"/>
  <c r="M9" i="4"/>
  <c r="K9" i="4"/>
  <c r="I9" i="4"/>
  <c r="G9" i="4"/>
  <c r="O8" i="4"/>
  <c r="M8" i="4"/>
  <c r="K8" i="4"/>
  <c r="I8" i="4"/>
  <c r="G8" i="4"/>
  <c r="O7" i="4"/>
  <c r="M7" i="4"/>
  <c r="K7" i="4"/>
  <c r="I7" i="4"/>
  <c r="G7" i="4"/>
  <c r="O6" i="4"/>
  <c r="M6" i="4"/>
  <c r="K6" i="4"/>
  <c r="I6" i="4"/>
  <c r="G6" i="4"/>
  <c r="O5" i="4"/>
  <c r="M5" i="4"/>
  <c r="K5" i="4"/>
  <c r="I5" i="4"/>
  <c r="G5" i="4"/>
  <c r="O4" i="4"/>
  <c r="M4" i="4"/>
  <c r="K4" i="4"/>
  <c r="I4" i="4"/>
  <c r="G4" i="4"/>
  <c r="N2" i="4"/>
  <c r="L2" i="4"/>
  <c r="J2" i="4"/>
  <c r="H2" i="4"/>
  <c r="F2" i="4"/>
  <c r="E27" i="3"/>
  <c r="G9" i="2" s="1"/>
  <c r="H9" i="2" s="1"/>
  <c r="G10" i="2" s="1"/>
  <c r="D27" i="3"/>
  <c r="E9" i="2" s="1"/>
  <c r="F9" i="2" s="1"/>
  <c r="H26" i="3"/>
  <c r="G26" i="3"/>
  <c r="F26" i="3"/>
  <c r="E26" i="3"/>
  <c r="D26" i="3"/>
  <c r="H25" i="3"/>
  <c r="G25" i="3"/>
  <c r="F25" i="3"/>
  <c r="E25" i="3"/>
  <c r="D25" i="3"/>
  <c r="H24" i="3"/>
  <c r="G24" i="3"/>
  <c r="G27" i="3" s="1"/>
  <c r="K9" i="2" s="1"/>
  <c r="L9" i="2" s="1"/>
  <c r="F24" i="3"/>
  <c r="E24" i="3"/>
  <c r="D24" i="3"/>
  <c r="H23" i="3"/>
  <c r="H27" i="3" s="1"/>
  <c r="M9" i="2" s="1"/>
  <c r="N9" i="2" s="1"/>
  <c r="G23" i="3"/>
  <c r="F23" i="3"/>
  <c r="F27" i="3" s="1"/>
  <c r="I9" i="2" s="1"/>
  <c r="J9" i="2" s="1"/>
  <c r="E23" i="3"/>
  <c r="D23" i="3"/>
  <c r="N8" i="2"/>
  <c r="L8" i="2"/>
  <c r="J8" i="2"/>
  <c r="H8" i="2"/>
  <c r="F8" i="2"/>
  <c r="N7" i="2"/>
  <c r="L7" i="2"/>
  <c r="J7" i="2"/>
  <c r="H7" i="2"/>
  <c r="F7" i="2"/>
  <c r="N4" i="2"/>
  <c r="M10" i="2" s="1"/>
  <c r="L4" i="2"/>
  <c r="J4" i="2"/>
  <c r="I10" i="2" s="1"/>
  <c r="H4" i="2"/>
  <c r="F4" i="2"/>
  <c r="M2" i="2"/>
  <c r="K2" i="2"/>
  <c r="I2" i="2"/>
  <c r="G2" i="2"/>
  <c r="E2" i="2"/>
  <c r="I41" i="1"/>
  <c r="H4" i="5" s="1"/>
  <c r="H41" i="1"/>
  <c r="G4" i="5" s="1"/>
  <c r="G41" i="1"/>
  <c r="F4" i="5" s="1"/>
  <c r="F41" i="1"/>
  <c r="E4" i="5" s="1"/>
  <c r="E41" i="1"/>
  <c r="D4" i="5" s="1"/>
  <c r="H5" i="5" l="1"/>
  <c r="M11" i="2"/>
  <c r="G11" i="2"/>
  <c r="E5" i="5"/>
  <c r="F5" i="5"/>
  <c r="I11" i="2"/>
  <c r="K10" i="2"/>
  <c r="E10" i="2"/>
  <c r="J21" i="4"/>
  <c r="L21" i="4"/>
  <c r="N21" i="4"/>
  <c r="F21" i="4"/>
  <c r="D5" i="5" l="1"/>
  <c r="E11" i="2"/>
  <c r="G5" i="5"/>
  <c r="K11" i="2"/>
</calcChain>
</file>

<file path=xl/sharedStrings.xml><?xml version="1.0" encoding="utf-8"?>
<sst xmlns="http://schemas.openxmlformats.org/spreadsheetml/2006/main" count="238" uniqueCount="156">
  <si>
    <t>פרטי ההצעה</t>
  </si>
  <si>
    <t>שדה</t>
  </si>
  <si>
    <t>הנחיה</t>
  </si>
  <si>
    <t>שם המציע</t>
  </si>
  <si>
    <t>יש להזין שם מלא</t>
  </si>
  <si>
    <t>מס׳ מזהה</t>
  </si>
  <si>
    <t>ח״פ / ע״מ / עמותה</t>
  </si>
  <si>
    <t>איש קשר</t>
  </si>
  <si>
    <t>שם מלא</t>
  </si>
  <si>
    <t>טלפון ודוא״ל</t>
  </si>
  <si>
    <t>פרטי התקשרות</t>
  </si>
  <si>
    <t>נושא</t>
  </si>
  <si>
    <t>סעיף</t>
  </si>
  <si>
    <t>תנאי / מסמך לבדיקה – נוסח מלא</t>
  </si>
  <si>
    <t>הצעה 1</t>
  </si>
  <si>
    <t>הצעה 2</t>
  </si>
  <si>
    <t>הצעה 3</t>
  </si>
  <si>
    <t>הצעה 4</t>
  </si>
  <si>
    <t>הצעה 5</t>
  </si>
  <si>
    <t>מנהלי</t>
  </si>
  <si>
    <t>5.2.1</t>
  </si>
  <si>
    <t>אם חלה על המציע חובת רישום, על פי דין, בישראל, עליו להיות רשום כדין.</t>
  </si>
  <si>
    <t>5.2.2</t>
  </si>
  <si>
    <t>המציע עומד בדרישות חוק עסקאות גופים ציבוריים, התשל"ו- 1976 ("חוק עסקאות גופים ציבוריים").</t>
  </si>
  <si>
    <t>5.2.3</t>
  </si>
  <si>
    <t>כלל השירותים המוצעים על ידי המציע עומדים בדרישות הרישוי והתקנים הנדרשים על פי דין לצורך אספקתם, אם ישנם.</t>
  </si>
  <si>
    <t>5.2.4</t>
  </si>
  <si>
    <t>התחייבות לסודיות והעדר ניגוד עניינים - אין מניעה, לפי כל דין ו/או הסכם שהמציע צד לו, להשתתפותו במכרז ואין, לפי שיקול דעתו הבלעדי והמוחלט של המשרד, אפשרות כלשהי לקיומו של ניגוד עניינים, ישיר או עקיף, בין ענייני המציע ו/או בעלי השליטה בו ו/או נושאי המשרה שלו ו/או הפועלים מטעמו, לבין ענייני המשרד ו/או מתן השירותים. המשרד רשאי לפסול מציעים שיעלה בהם חשש לניגוד עניינים כאמור, לפי שיקול דעתו הבלעדי.</t>
  </si>
  <si>
    <t>מקצועי – מציע</t>
  </si>
  <si>
    <t>5.3.1.1</t>
  </si>
  <si>
    <t>במהלך 10 השנים האחרונות סיפק המציע ייעוץ הנדסי ל-15 מבני ציבור לפחות, העומדים בכל הדרישות הבאות:</t>
  </si>
  <si>
    <t>5.3.1.1.1</t>
  </si>
  <si>
    <t>מבני הציבור קיבלו תעודת גמר ("טופס 5").</t>
  </si>
  <si>
    <t>5.3.1.1.2</t>
  </si>
  <si>
    <t>המציע ליווה את הפרויקט מתחילתו ועד סופו. לצורך בחינת תנאי זה על המציע לצרף הסכמים / הזמנת עבודה;</t>
  </si>
  <si>
    <t>5.3.1.1.3</t>
  </si>
  <si>
    <t>לפחות 5 מבני ציבור הם מוסדות ספורט, כמפורט בסעיף זה;</t>
  </si>
  <si>
    <t>5.3.1.1.4</t>
  </si>
  <si>
    <t>לפחות 10 מבני ציבור הם בשטח שאינו פחות מ-1,000 מ"ר;</t>
  </si>
  <si>
    <t>5.3.1.1.5</t>
  </si>
  <si>
    <t>לפחות 2 מבני ציבור הם בשטח שאינו פחות מ-2,500 מ"ר;</t>
  </si>
  <si>
    <t>מידע והגדרות</t>
  </si>
  <si>
    <t>5.3.1.1 – הגדרה והבהרה</t>
  </si>
  <si>
    <t>לעניין סעיף זה, "מבני ציבור" –
1. מוסדות חינוך, לרבות: בתי ספר, מועדוני נוער או מתנ"סים;
2. מוסדות תרבות, לרבות: קונסרבטוריונים, אולמות מופעים וספריות;
3. מוסדות ספורט, לרבות: אולמות ספורט, מגרשי ספורט, בריכות שחיה ועוד;
4. תשתיות ציבור חיצוניות, לרבות: גנים ופארקים ציבוריים וכדומה.
5. מבני ציבור במחנות צבאיים, כגון: מבני מגורים, משרדים, מבני מרפאה וכדומה.
6. מבני ציבור אחרים כגון: בתי מלון, בתי אבות, בנקים, בתי חולים, מרכזים רפואיים, מבני משרדים, מרכזי מסחר, קניונים.
יובהר כי לא יילקחו בחשבון פרויקטים של תשתיות פיתוח, סלילת כבישים וגשרים ומבני מגורים פרטיים.</t>
  </si>
  <si>
    <t>5.3.1.2</t>
  </si>
  <si>
    <t>בין השנים 2022-2024 היה המציע בעל מחזור כספי שנתי ממוצע בסך של 3,000,000 ₪ לפחות, מפעילות ייעוץ הנדסי. על המציע לצרף אישור רו"ח לפי הנוסח הקבוע בנספח 5.</t>
  </si>
  <si>
    <t>5.3.1.3</t>
  </si>
  <si>
    <t>5.3.1.3.1</t>
  </si>
  <si>
    <t>5.3.1.3.2</t>
  </si>
  <si>
    <t>חלופה 2 – יועץ העונה על שני התנאים הבאים, במצטבר:
בעל תואר מקצועי מוכר או בעל תעודת רישום מרשם ההנדסאים והטכנאים המוסמכים;
בעל ניסיון מקצועי של מעל 8 שנים בתחום הרלוונטי בו נדרשת עבודת הייעוץ.</t>
  </si>
  <si>
    <t>מקצועי – מנהל הפרויקט</t>
  </si>
  <si>
    <t>5.3.2.1</t>
  </si>
  <si>
    <t>חלופה 2 – יועץ העונה על שני התנאים הבאים, במצטבר:
בעל תואר אקדמי ראשון;
בעל ניסיון מקצועי של מעל 10 שנים בתחום הרלוונטי בו נדרשת עבודת הייעוץ.</t>
  </si>
  <si>
    <t>5.3.2.2</t>
  </si>
  <si>
    <t>5.3.2.2.1</t>
  </si>
  <si>
    <t>סוג 1 - אולם ספורט רב תכליתי 1500 מטר ומעלה, הכולל מעל ל-400 מושבים.</t>
  </si>
  <si>
    <t>5.3.2.2.2</t>
  </si>
  <si>
    <t>סוג 2 - מגרש כדורגל, הכולל 350 מקומות ומעלה, ומתאים למשחקי כדורגל באחת מהליגות השונות (כולל נוער), לפי דרישות ההתאחדות לכדורגל בישראל.</t>
  </si>
  <si>
    <t>סוג 3 - מתקן ספורט לענף ספורט מוכר לפי דרישות התאחדות / איגוד ספורט בישראל עם לפחות 2,000 מושבים.</t>
  </si>
  <si>
    <t>סוג 4 – שני מתקני ספורט שונים מהקטגוריות הבאות:
מגרש טניס;
בריכת שחייה 25 מ' לפחות;
מגרש אתלטיקה;
מתקן ספורט לענף ספורט מוכר.</t>
  </si>
  <si>
    <t>מסמכים</t>
  </si>
  <si>
    <t>נספח 1</t>
  </si>
  <si>
    <t>טופס הצעת מחיר מלא בהתאם להוראות המופיעות בנספח.</t>
  </si>
  <si>
    <t>נספח 2</t>
  </si>
  <si>
    <t>על המציע לצרף אישור תקף מרואה חשבון או מיועץ מס על ניהול פנקסי חשבונות, ודיווח לרשויות המס כנדרש בחוק עסקאות גופים ציבוריים, או אישור על פטור מחובה זו.</t>
  </si>
  <si>
    <t>נספח 3</t>
  </si>
  <si>
    <t>על המציע לצרף תצהיר עו"ד בהתאם למפורט בנספח.</t>
  </si>
  <si>
    <t>נספח 4</t>
  </si>
  <si>
    <t>על המציע לצרף את הנספח לצורך הוכחת העמידה בתנאי סף, כמפורט לעיל.</t>
  </si>
  <si>
    <t>נספח 5</t>
  </si>
  <si>
    <t>נספח 6</t>
  </si>
  <si>
    <t>נספח 7</t>
  </si>
  <si>
    <t>סטטוס כולל – תנאי הסף ומסמכי החובה</t>
  </si>
  <si>
    <t>איכות – נתוני גלם וניקוד מחושב</t>
  </si>
  <si>
    <t>מס״ד</t>
  </si>
  <si>
    <t>אמת מידה</t>
  </si>
  <si>
    <t>ניקוד מרבי</t>
  </si>
  <si>
    <t>נתון גלם</t>
  </si>
  <si>
    <t>ניקוד</t>
  </si>
  <si>
    <t>פרוגרמות/מפרטים – מספר מתקני ספורט תחרותיים (6 נק׳ לכל מתקן; כלל אמת המידה עד 20)</t>
  </si>
  <si>
    <t>פרוגרמות/מפרטים – מספר מתקני ספורט אחרים (4 נק׳ לכל מתקן)</t>
  </si>
  <si>
    <t>פרוגרמות/מפרטים – מספר מבני ציבור אחרים (4 נק׳ לכל מבנה)</t>
  </si>
  <si>
    <t>מבני ציבור נוספים שבהם סיפק המציע שירותי ייעוץ הנדסי ועומדים בדרישות תנאי הסף (4 נק׳ למבנה; עד 20)</t>
  </si>
  <si>
    <t>ראיון</t>
  </si>
  <si>
    <t>סה״כ ציון איכות (מתוך 100)</t>
  </si>
  <si>
    <t>רף איכות – נדרש ציון הגבוה מ-70; הוועדה רשאית להפחית ל-60 או להעביר הצעות לפי שיקול דעתה</t>
  </si>
  <si>
    <t>ראיונות – ציוני מעריכים</t>
  </si>
  <si>
    <t>קריטריון</t>
  </si>
  <si>
    <t>מעריך 1</t>
  </si>
  <si>
    <t>התרשמות מניסיון המציע בפרויקטים שמהותם ייעוץ הנדסי</t>
  </si>
  <si>
    <t>התרשמות מניסיון מנהל הפרויקט בפרויקטים שמהותם ייעוץ הנדסי</t>
  </si>
  <si>
    <t>ניסיון מנהל הפרויקט והיכרותו עם עולם מתקני הספורט</t>
  </si>
  <si>
    <t>הבנת הפרויקט ומורכבותו, היכרות עם צורכי המשרד ומחויבות להפעלתו</t>
  </si>
  <si>
    <t>מעריך 2</t>
  </si>
  <si>
    <t>מעריך 3</t>
  </si>
  <si>
    <t>ממוצע ציוני המעריכים</t>
  </si>
  <si>
    <t>סה״כ ראיון</t>
  </si>
  <si>
    <t>הצעת מחיר – חישוב שנתי משוקלל לסלים א׳ ו-ב׳</t>
  </si>
  <si>
    <t>סל/סיווג</t>
  </si>
  <si>
    <t>יחידת תמחור</t>
  </si>
  <si>
    <t>כמות שנתית</t>
  </si>
  <si>
    <t>הצעה</t>
  </si>
  <si>
    <t>ערך שנתי</t>
  </si>
  <si>
    <t>א׳ – תיקי מוצר</t>
  </si>
  <si>
    <t>הכנת תיק מוצר חדש למתקן קטן</t>
  </si>
  <si>
    <t>מחיר ליחידה, כולל מע״מ</t>
  </si>
  <si>
    <t>הכנת תיק מוצר חדש למתקן בינוני</t>
  </si>
  <si>
    <t>הכנת תיק מוצר חדש למתקן גדול</t>
  </si>
  <si>
    <t>עדכון תיקי מוצר</t>
  </si>
  <si>
    <t>הכנת מפרט טכני</t>
  </si>
  <si>
    <t>עדכון מפרטים טכניים</t>
  </si>
  <si>
    <t>א׳ – בקרה</t>
  </si>
  <si>
    <t>בדיקה הנדסית של קולות קוראים טרם פרסום ובדיקת מסמכים נלווים</t>
  </si>
  <si>
    <t>בדיקת בקשות לתמיכה בהיבט ההנדסי</t>
  </si>
  <si>
    <t>בדיקה ואישור בשלבי תכנון / היתר בנייה</t>
  </si>
  <si>
    <t>ייעוץ לגופים נתמכים משלב התכנון ועד אישור תחילת ביצוע – לכל מתקן</t>
  </si>
  <si>
    <t>אישור ביצוע אבן דרך ללא בקרה בשטח</t>
  </si>
  <si>
    <t>אישור ביצוע אבן דרך כולל בקרה בשטח</t>
  </si>
  <si>
    <t>ב׳</t>
  </si>
  <si>
    <t>יועץ 2 – ייעוץ וליווי שוטף</t>
  </si>
  <si>
    <t>אחוז הנחה מתעריף 317 ₪</t>
  </si>
  <si>
    <t>יועץ 3 – ייעוץ וליווי שוטף</t>
  </si>
  <si>
    <t>אחוז הנחה מתעריף 220 ₪</t>
  </si>
  <si>
    <t>מחיר שנתי כולל – סל א׳ + סל ב׳</t>
  </si>
  <si>
    <t>מחיר לצורך השוואה</t>
  </si>
  <si>
    <t>המחיר הנמוך ביותר</t>
  </si>
  <si>
    <t>סיכום, שקלול ודירוג</t>
  </si>
  <si>
    <t>מדד</t>
  </si>
  <si>
    <t>משקל / הערה</t>
  </si>
  <si>
    <t>סטטוס תנאי סף</t>
  </si>
  <si>
    <t>ציון איכות גולמי</t>
  </si>
  <si>
    <t>מתוך 100</t>
  </si>
  <si>
    <t>ציון איכות משוקלל</t>
  </si>
  <si>
    <t>מחיר שנתי כולל</t>
  </si>
  <si>
    <t>סל א׳ + סל ב׳</t>
  </si>
  <si>
    <t>ציון מחיר</t>
  </si>
  <si>
    <t>ציון משוקלל</t>
  </si>
  <si>
    <t>100%</t>
  </si>
  <si>
    <t>דירוג</t>
  </si>
  <si>
    <t>1 = הגבוה ביותר</t>
  </si>
  <si>
    <t>הערת הכרעה בשוויון</t>
  </si>
  <si>
    <t>העדפות לפי חוק; לאחר מכן איכות; לאחר מכן תיחור/הגרלה</t>
  </si>
  <si>
    <t>מפ״ל – מכרז 9/2026 לשירותי ייעוץ הנדסי בתחום מתקני הספורט</t>
  </si>
  <si>
    <t>המציע הינו משרד מהנדסים המעסיק תחתיו לפחות 3 מהנדסים או אדריכלים או הנדסאים מתחומי ההנדסה האזרחית, העומדים באחת משתי החלופות הקבועות ביחס ליועץ 3 לפי הודעת תכ"מ ה.8.1.1.1, כמפורט להלן:</t>
  </si>
  <si>
    <t>חלופה 1 – יועץ העונה על שני התנאים הבאים, במצטבר:
בעל תואר מהנדס או בעל תואר אדריכל הרשום במרשם המהנדסים והאדריכלים;
בעל ניסיון מקצועי של לפחות 5 שנים בתחום הרלוונטי בו נדרשת עבודת הייעוץ.</t>
  </si>
  <si>
    <t>מנהל הפרויקט המוצע מטעם המציע הוא מהנדס או אדריכל או הנדסאי מתחומי ההנדסה האזרחית.</t>
  </si>
  <si>
    <t>חלופה 1 – יועץ העונה על שני התנאים הבאים, במצטבר:
בעל תואר מהנדס או בעל תואר אדריכל, הרשום במרשם המהנדסים והאדריכלים
בעל ניסיון מקצועי של מעל 7 שנים בתחום הרלוונטי בו נדרשת עבודת הייעוץ.</t>
  </si>
  <si>
    <t>מנהל הפרויקט המוצע מטעם המציע עומד באחת משתי החלופות הקבועות הקבועות ביחס ליועץ 2 לפי הודעת תכ"מ ה.8.1.1.1, כמפורט להלן:</t>
  </si>
  <si>
    <t>5.3.2.3</t>
  </si>
  <si>
    <t>במהלך 10 השנים האחרונות, סיפק מנהל הפרויקט המוצע שירותי ניהול תכנון ופיקוח או שירותי ייעוץ הנדסי לפרויקטים בתחום הספורט, בשני סוגי מתקנים לפחות מבין המפורטים להלן:
יובהר, כי לעניין סעיף זה – יוצגו פרויקטים אשר בוצעו על ידי מנהל הפרויקט מתחילתם ועד סופם. לצורך בחינת תנאי זה, על המציע לצרף הסכמים / הזמנת עבודה.</t>
  </si>
  <si>
    <t>5.3.2.3.1</t>
  </si>
  <si>
    <t>5.3.2.3.2</t>
  </si>
  <si>
    <t>5.3.2.3.3</t>
  </si>
  <si>
    <t>5.3.2.3.4</t>
  </si>
  <si>
    <t>פרויקטים נוספים שבהם סיפק מנהל הפרויקט שירותי ניהול ופיקוח או ייעוץ הנדסי לפרויקטים בתחום מתקני הספורט ועומדים בדרישות תנאי הסף (5 נק׳ לפרויקט; עד 30)</t>
  </si>
  <si>
    <t>ציון מחיר (עד 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</si>
</sst>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₪#,##0"/>
    <numFmt numFmtId="165" formatCode="\₪#,##0.00"/>
  </numFmts>
  <fonts count="7">
    <font>
      <sz val="11"/>
      <name val="Carlito"/>
    </font>
    <font>
      <b/>
      <sz val="10"/>
      <color rgb="FFFFFFFF"/>
      <name val="Arial"/>
    </font>
    <font>
      <b/>
      <sz val="10"/>
      <name val="Arial"/>
    </font>
    <font>
      <sz val="10"/>
      <name val="Arial"/>
    </font>
    <font>
      <i/>
      <sz val="10"/>
      <color rgb="FF595959"/>
      <name val="Arial"/>
    </font>
    <font>
      <sz val="10"/>
      <name val="Arial"/>
      <family val="2"/>
    </font>
    <font>
      <b/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203864"/>
      </patternFill>
    </fill>
    <fill>
      <patternFill patternType="solid">
        <fgColor rgb="FFB4C7E7"/>
      </patternFill>
    </fill>
    <fill>
      <patternFill patternType="solid">
        <fgColor rgb="FFFFF7DF"/>
      </patternFill>
    </fill>
    <fill>
      <patternFill patternType="solid">
        <fgColor rgb="FF333333"/>
      </patternFill>
    </fill>
    <fill>
      <patternFill patternType="solid">
        <fgColor rgb="FFD9E7F5"/>
      </patternFill>
    </fill>
    <fill>
      <patternFill patternType="solid">
        <fgColor rgb="FFF4B183"/>
      </patternFill>
    </fill>
    <fill>
      <patternFill patternType="solid">
        <fgColor rgb="FFE2F0D9"/>
      </patternFill>
    </fill>
    <fill>
      <patternFill patternType="solid">
        <fgColor rgb="FF548235"/>
      </patternFill>
    </fill>
    <fill>
      <patternFill patternType="solid">
        <fgColor rgb="FFFFEB9C"/>
      </patternFill>
    </fill>
    <fill>
      <patternFill patternType="solid">
        <fgColor rgb="FF203864"/>
      </patternFill>
    </fill>
    <fill>
      <patternFill patternType="solid">
        <fgColor rgb="FFB4C7E7"/>
      </patternFill>
    </fill>
    <fill>
      <patternFill patternType="solid">
        <fgColor rgb="FFFFF7DF"/>
      </patternFill>
    </fill>
    <fill>
      <patternFill patternType="solid">
        <fgColor rgb="FF333333"/>
      </patternFill>
    </fill>
    <fill>
      <patternFill patternType="solid">
        <fgColor rgb="FFE7E6E6"/>
      </patternFill>
    </fill>
  </fills>
  <borders count="2">
    <border>
      <left/>
      <right/>
      <top/>
      <bottom/>
      <diagonal/>
    </border>
    <border>
      <left style="thin">
        <color rgb="FF6B7280"/>
      </left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3" borderId="1" xfId="0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3" fillId="4" borderId="1" xfId="0" applyFont="1" applyFill="1" applyBorder="1" applyAlignment="1">
      <alignment horizontal="center" vertical="center" wrapText="1" readingOrder="2"/>
    </xf>
    <xf numFmtId="0" fontId="3" fillId="0" borderId="0" xfId="0" applyFont="1"/>
    <xf numFmtId="0" fontId="1" fillId="5" borderId="1" xfId="0" applyFont="1" applyFill="1" applyBorder="1" applyAlignment="1">
      <alignment horizontal="center" vertical="center" wrapText="1" readingOrder="2"/>
    </xf>
    <xf numFmtId="0" fontId="3" fillId="8" borderId="1" xfId="0" applyFont="1" applyFill="1" applyBorder="1" applyAlignment="1">
      <alignment horizontal="center" vertical="center" wrapText="1" readingOrder="2"/>
    </xf>
    <xf numFmtId="164" fontId="3" fillId="4" borderId="1" xfId="0" applyNumberFormat="1" applyFont="1" applyFill="1" applyBorder="1" applyAlignment="1">
      <alignment horizontal="center" vertical="center" wrapText="1" readingOrder="2"/>
    </xf>
    <xf numFmtId="165" fontId="3" fillId="8" borderId="1" xfId="0" applyNumberFormat="1" applyFont="1" applyFill="1" applyBorder="1" applyAlignment="1">
      <alignment horizontal="center" vertical="center" wrapText="1" readingOrder="2"/>
    </xf>
    <xf numFmtId="10" fontId="3" fillId="4" borderId="1" xfId="0" applyNumberFormat="1" applyFont="1" applyFill="1" applyBorder="1" applyAlignment="1">
      <alignment horizontal="center" vertical="center" wrapText="1" readingOrder="2"/>
    </xf>
    <xf numFmtId="2" fontId="3" fillId="8" borderId="1" xfId="0" applyNumberFormat="1" applyFont="1" applyFill="1" applyBorder="1" applyAlignment="1">
      <alignment horizontal="center" vertical="center" wrapText="1" readingOrder="2"/>
    </xf>
    <xf numFmtId="0" fontId="1" fillId="9" borderId="1" xfId="0" applyFont="1" applyFill="1" applyBorder="1" applyAlignment="1">
      <alignment horizontal="center" vertical="center" wrapText="1" readingOrder="2"/>
    </xf>
    <xf numFmtId="2" fontId="1" fillId="9" borderId="1" xfId="0" applyNumberFormat="1" applyFont="1" applyFill="1" applyBorder="1" applyAlignment="1">
      <alignment horizontal="center" vertical="center" wrapText="1" readingOrder="2"/>
    </xf>
    <xf numFmtId="0" fontId="2" fillId="10" borderId="1" xfId="0" applyFont="1" applyFill="1" applyBorder="1" applyAlignment="1">
      <alignment horizontal="center" vertical="center" wrapText="1" readingOrder="2"/>
    </xf>
    <xf numFmtId="0" fontId="2" fillId="12" borderId="1" xfId="0" applyFont="1" applyFill="1" applyBorder="1" applyAlignment="1">
      <alignment horizontal="center" vertical="center" wrapText="1" readingOrder="2"/>
    </xf>
    <xf numFmtId="0" fontId="3" fillId="13" borderId="1" xfId="0" applyFont="1" applyFill="1" applyBorder="1" applyAlignment="1">
      <alignment horizontal="center" vertical="center" wrapText="1" readingOrder="2"/>
    </xf>
    <xf numFmtId="0" fontId="4" fillId="15" borderId="1" xfId="0" applyFont="1" applyFill="1" applyBorder="1" applyAlignment="1">
      <alignment horizontal="right" vertical="center" wrapText="1" readingOrder="2"/>
    </xf>
    <xf numFmtId="0" fontId="1" fillId="14" borderId="1" xfId="0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3" fontId="3" fillId="0" borderId="1" xfId="0" applyNumberFormat="1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right" vertical="center" wrapText="1" readingOrder="2"/>
    </xf>
    <xf numFmtId="0" fontId="1" fillId="11" borderId="1" xfId="0" applyFont="1" applyFill="1" applyBorder="1" applyAlignment="1">
      <alignment horizontal="center" vertical="center" wrapText="1" readingOrder="2"/>
    </xf>
    <xf numFmtId="0" fontId="1" fillId="14" borderId="1" xfId="0" applyFont="1" applyFill="1" applyBorder="1" applyAlignment="1">
      <alignment horizontal="right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 wrapText="1" readingOrder="2"/>
    </xf>
    <xf numFmtId="0" fontId="1" fillId="5" borderId="1" xfId="0" applyFont="1" applyFill="1" applyBorder="1" applyAlignment="1">
      <alignment horizontal="right" vertical="center" wrapText="1" readingOrder="2"/>
    </xf>
    <xf numFmtId="2" fontId="1" fillId="5" borderId="1" xfId="0" applyNumberFormat="1" applyFont="1" applyFill="1" applyBorder="1" applyAlignment="1">
      <alignment horizontal="center" vertical="center" wrapText="1" readingOrder="2"/>
    </xf>
    <xf numFmtId="0" fontId="3" fillId="8" borderId="1" xfId="0" applyFont="1" applyFill="1" applyBorder="1" applyAlignment="1">
      <alignment horizontal="center" vertical="center" wrapText="1" readingOrder="2"/>
    </xf>
    <xf numFmtId="0" fontId="2" fillId="6" borderId="1" xfId="0" applyFont="1" applyFill="1" applyBorder="1" applyAlignment="1">
      <alignment horizontal="right" vertical="center" wrapText="1" readingOrder="2"/>
    </xf>
    <xf numFmtId="0" fontId="2" fillId="7" borderId="1" xfId="0" applyFont="1" applyFill="1" applyBorder="1" applyAlignment="1">
      <alignment horizontal="right" vertical="center" wrapText="1" readingOrder="2"/>
    </xf>
    <xf numFmtId="165" fontId="3" fillId="8" borderId="1" xfId="0" applyNumberFormat="1" applyFont="1" applyFill="1" applyBorder="1" applyAlignment="1">
      <alignment horizontal="center" vertical="center" wrapText="1" readingOrder="2"/>
    </xf>
    <xf numFmtId="2" fontId="3" fillId="8" borderId="1" xfId="0" applyNumberFormat="1" applyFont="1" applyFill="1" applyBorder="1" applyAlignment="1">
      <alignment horizontal="center" vertical="center" wrapText="1" readingOrder="2"/>
    </xf>
    <xf numFmtId="165" fontId="1" fillId="5" borderId="1" xfId="0" applyNumberFormat="1" applyFont="1" applyFill="1" applyBorder="1" applyAlignment="1">
      <alignment horizontal="center" vertical="center" wrapText="1" readingOrder="2"/>
    </xf>
    <xf numFmtId="9" fontId="3" fillId="0" borderId="1" xfId="0" applyNumberFormat="1" applyFont="1" applyBorder="1" applyAlignment="1">
      <alignment vertical="center" wrapText="1"/>
    </xf>
    <xf numFmtId="0" fontId="6" fillId="6" borderId="1" xfId="0" applyFont="1" applyFill="1" applyBorder="1" applyAlignment="1">
      <alignment horizontal="right" vertical="center" wrapText="1" readingOrder="2"/>
    </xf>
  </cellXfs>
  <cellStyles count="1">
    <cellStyle name="Normal" xfId="0" builtinId="0"/>
  </cellStyles>
  <dxfs count="8">
    <dxf>
      <font>
        <b/>
      </font>
      <fill>
        <patternFill>
          <bgColor rgb="FFC6EFCE"/>
        </patternFill>
      </fill>
    </dxf>
    <dxf>
      <font>
        <b/>
      </font>
      <fill>
        <patternFill>
          <bgColor rgb="FFFFC7CE"/>
        </patternFill>
      </fill>
    </dxf>
    <dxf>
      <font>
        <b/>
        <color rgb="FF006100"/>
      </font>
      <fill>
        <patternFill>
          <bgColor rgb="FFC6EFCE"/>
        </patternFill>
      </fill>
    </dxf>
    <dxf>
      <font>
        <b/>
        <color rgb="FF9C0006"/>
      </font>
      <fill>
        <patternFill>
          <bgColor rgb="FFFFC7CE"/>
        </patternFill>
      </fill>
    </dxf>
    <dxf>
      <font>
        <b/>
        <color rgb="FF9C6500"/>
      </font>
      <fill>
        <patternFill>
          <bgColor rgb="FFFFEB9C"/>
        </patternFill>
      </fill>
    </dxf>
    <dxf>
      <font>
        <b/>
        <color rgb="FF006100"/>
      </font>
      <fill>
        <patternFill patternType="solid">
          <bgColor rgb="FFC6EFCE"/>
        </patternFill>
      </fill>
    </dxf>
    <dxf>
      <font>
        <b/>
        <color rgb="FF9C0006"/>
      </font>
      <fill>
        <patternFill patternType="solid">
          <bgColor rgb="FFFFC7CE"/>
        </patternFill>
      </fill>
    </dxf>
    <dxf>
      <font>
        <b/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showGridLines="0" rightToLeft="1" tabSelected="1" workbookViewId="0"/>
  </sheetViews>
  <sheetFormatPr defaultRowHeight="13.65"/>
  <cols>
    <col min="1" max="1" width="1.453125" customWidth="1"/>
    <col min="2" max="2" width="24" customWidth="1"/>
    <col min="3" max="3" width="18" customWidth="1"/>
    <col min="4" max="4" width="78" customWidth="1"/>
    <col min="5" max="9" width="20" customWidth="1"/>
  </cols>
  <sheetData>
    <row r="1" spans="1:9" ht="33.950000000000003" customHeight="1">
      <c r="A1" s="4"/>
      <c r="B1" s="21" t="s">
        <v>142</v>
      </c>
      <c r="C1" s="21"/>
      <c r="D1" s="21"/>
      <c r="E1" s="21"/>
      <c r="F1" s="21"/>
      <c r="G1" s="21"/>
      <c r="H1" s="21"/>
      <c r="I1" s="21"/>
    </row>
    <row r="2" spans="1:9">
      <c r="A2" s="4"/>
      <c r="B2" s="14" t="s">
        <v>0</v>
      </c>
      <c r="C2" s="14" t="s">
        <v>1</v>
      </c>
      <c r="D2" s="14" t="s">
        <v>2</v>
      </c>
      <c r="E2" s="14">
        <v>1</v>
      </c>
      <c r="F2" s="14">
        <v>2</v>
      </c>
      <c r="G2" s="14">
        <v>3</v>
      </c>
      <c r="H2" s="14">
        <v>4</v>
      </c>
      <c r="I2" s="14">
        <v>5</v>
      </c>
    </row>
    <row r="3" spans="1:9">
      <c r="A3" s="4"/>
      <c r="B3" s="2"/>
      <c r="C3" s="2" t="s">
        <v>3</v>
      </c>
      <c r="D3" s="2" t="s">
        <v>4</v>
      </c>
      <c r="E3" s="15"/>
      <c r="F3" s="15"/>
      <c r="G3" s="15"/>
      <c r="H3" s="15"/>
      <c r="I3" s="15"/>
    </row>
    <row r="4" spans="1:9">
      <c r="A4" s="4"/>
      <c r="B4" s="2"/>
      <c r="C4" s="2" t="s">
        <v>5</v>
      </c>
      <c r="D4" s="2" t="s">
        <v>6</v>
      </c>
      <c r="E4" s="15"/>
      <c r="F4" s="15"/>
      <c r="G4" s="15"/>
      <c r="H4" s="15"/>
      <c r="I4" s="15"/>
    </row>
    <row r="5" spans="1:9">
      <c r="A5" s="4"/>
      <c r="B5" s="2"/>
      <c r="C5" s="2" t="s">
        <v>7</v>
      </c>
      <c r="D5" s="2" t="s">
        <v>8</v>
      </c>
      <c r="E5" s="15"/>
      <c r="F5" s="15"/>
      <c r="G5" s="15"/>
      <c r="H5" s="15"/>
      <c r="I5" s="15"/>
    </row>
    <row r="6" spans="1:9">
      <c r="A6" s="4"/>
      <c r="B6" s="2"/>
      <c r="C6" s="2" t="s">
        <v>9</v>
      </c>
      <c r="D6" s="2" t="s">
        <v>10</v>
      </c>
      <c r="E6" s="15"/>
      <c r="F6" s="15"/>
      <c r="G6" s="15"/>
      <c r="H6" s="15"/>
      <c r="I6" s="15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>
      <c r="A8" s="4"/>
      <c r="B8" s="14" t="s">
        <v>11</v>
      </c>
      <c r="C8" s="14" t="s">
        <v>12</v>
      </c>
      <c r="D8" s="14" t="s">
        <v>13</v>
      </c>
      <c r="E8" s="14" t="s">
        <v>14</v>
      </c>
      <c r="F8" s="14" t="s">
        <v>15</v>
      </c>
      <c r="G8" s="14" t="s">
        <v>16</v>
      </c>
      <c r="H8" s="14" t="s">
        <v>17</v>
      </c>
      <c r="I8" s="14" t="s">
        <v>18</v>
      </c>
    </row>
    <row r="9" spans="1:9">
      <c r="A9" s="4"/>
      <c r="B9" s="2" t="s">
        <v>19</v>
      </c>
      <c r="C9" s="2" t="s">
        <v>20</v>
      </c>
      <c r="D9" s="2" t="s">
        <v>21</v>
      </c>
      <c r="E9" s="15"/>
      <c r="F9" s="15"/>
      <c r="G9" s="15"/>
      <c r="H9" s="15"/>
      <c r="I9" s="15"/>
    </row>
    <row r="10" spans="1:9">
      <c r="A10" s="4"/>
      <c r="B10" s="2" t="s">
        <v>19</v>
      </c>
      <c r="C10" s="2" t="s">
        <v>22</v>
      </c>
      <c r="D10" s="2" t="s">
        <v>23</v>
      </c>
      <c r="E10" s="15"/>
      <c r="F10" s="15"/>
      <c r="G10" s="15"/>
      <c r="H10" s="15"/>
      <c r="I10" s="15"/>
    </row>
    <row r="11" spans="1:9">
      <c r="A11" s="4"/>
      <c r="B11" s="2" t="s">
        <v>19</v>
      </c>
      <c r="C11" s="2" t="s">
        <v>24</v>
      </c>
      <c r="D11" s="2" t="s">
        <v>25</v>
      </c>
      <c r="E11" s="15"/>
      <c r="F11" s="15"/>
      <c r="G11" s="15"/>
      <c r="H11" s="15"/>
      <c r="I11" s="15"/>
    </row>
    <row r="12" spans="1:9" ht="50.2">
      <c r="A12" s="4"/>
      <c r="B12" s="2" t="s">
        <v>19</v>
      </c>
      <c r="C12" s="2" t="s">
        <v>26</v>
      </c>
      <c r="D12" s="2" t="s">
        <v>27</v>
      </c>
      <c r="E12" s="15"/>
      <c r="F12" s="15"/>
      <c r="G12" s="15"/>
      <c r="H12" s="15"/>
      <c r="I12" s="15"/>
    </row>
    <row r="13" spans="1:9">
      <c r="A13" s="4"/>
      <c r="B13" s="2" t="s">
        <v>28</v>
      </c>
      <c r="C13" s="2" t="s">
        <v>29</v>
      </c>
      <c r="D13" s="2" t="s">
        <v>30</v>
      </c>
      <c r="E13" s="15"/>
      <c r="F13" s="15"/>
      <c r="G13" s="15"/>
      <c r="H13" s="15"/>
      <c r="I13" s="15"/>
    </row>
    <row r="14" spans="1:9">
      <c r="A14" s="4"/>
      <c r="B14" s="2" t="s">
        <v>28</v>
      </c>
      <c r="C14" s="2" t="s">
        <v>31</v>
      </c>
      <c r="D14" s="2" t="s">
        <v>32</v>
      </c>
      <c r="E14" s="15"/>
      <c r="F14" s="15"/>
      <c r="G14" s="15"/>
      <c r="H14" s="15"/>
      <c r="I14" s="15"/>
    </row>
    <row r="15" spans="1:9">
      <c r="A15" s="4"/>
      <c r="B15" s="2" t="s">
        <v>28</v>
      </c>
      <c r="C15" s="2" t="s">
        <v>33</v>
      </c>
      <c r="D15" s="2" t="s">
        <v>34</v>
      </c>
      <c r="E15" s="15"/>
      <c r="F15" s="15"/>
      <c r="G15" s="15"/>
      <c r="H15" s="15"/>
      <c r="I15" s="15"/>
    </row>
    <row r="16" spans="1:9">
      <c r="A16" s="4"/>
      <c r="B16" s="2" t="s">
        <v>28</v>
      </c>
      <c r="C16" s="2" t="s">
        <v>35</v>
      </c>
      <c r="D16" s="2" t="s">
        <v>36</v>
      </c>
      <c r="E16" s="15"/>
      <c r="F16" s="15"/>
      <c r="G16" s="15"/>
      <c r="H16" s="15"/>
      <c r="I16" s="15"/>
    </row>
    <row r="17" spans="1:9">
      <c r="A17" s="4"/>
      <c r="B17" s="2" t="s">
        <v>28</v>
      </c>
      <c r="C17" s="2" t="s">
        <v>37</v>
      </c>
      <c r="D17" s="2" t="s">
        <v>38</v>
      </c>
      <c r="E17" s="15"/>
      <c r="F17" s="15"/>
      <c r="G17" s="15"/>
      <c r="H17" s="15"/>
      <c r="I17" s="15"/>
    </row>
    <row r="18" spans="1:9">
      <c r="A18" s="4"/>
      <c r="B18" s="2" t="s">
        <v>28</v>
      </c>
      <c r="C18" s="2" t="s">
        <v>39</v>
      </c>
      <c r="D18" s="2" t="s">
        <v>40</v>
      </c>
      <c r="E18" s="15"/>
      <c r="F18" s="15"/>
      <c r="G18" s="15"/>
      <c r="H18" s="15"/>
      <c r="I18" s="15"/>
    </row>
    <row r="19" spans="1:9" ht="104.75">
      <c r="A19" s="4"/>
      <c r="B19" s="16" t="s">
        <v>41</v>
      </c>
      <c r="C19" s="16" t="s">
        <v>42</v>
      </c>
      <c r="D19" s="16" t="s">
        <v>43</v>
      </c>
      <c r="E19" s="16"/>
      <c r="F19" s="16"/>
      <c r="G19" s="16"/>
      <c r="H19" s="16"/>
      <c r="I19" s="16"/>
    </row>
    <row r="20" spans="1:9" ht="25.1">
      <c r="A20" s="4"/>
      <c r="B20" s="2" t="s">
        <v>28</v>
      </c>
      <c r="C20" s="2" t="s">
        <v>44</v>
      </c>
      <c r="D20" s="2" t="s">
        <v>45</v>
      </c>
      <c r="E20" s="15"/>
      <c r="F20" s="15"/>
      <c r="G20" s="15"/>
      <c r="H20" s="15"/>
      <c r="I20" s="15"/>
    </row>
    <row r="21" spans="1:9" ht="25.1">
      <c r="A21" s="4"/>
      <c r="B21" s="2" t="s">
        <v>28</v>
      </c>
      <c r="C21" s="2" t="s">
        <v>46</v>
      </c>
      <c r="D21" s="2" t="s">
        <v>143</v>
      </c>
      <c r="E21" s="15"/>
      <c r="F21" s="15"/>
      <c r="G21" s="15"/>
      <c r="H21" s="15"/>
      <c r="I21" s="15"/>
    </row>
    <row r="22" spans="1:9" ht="37.65">
      <c r="A22" s="4"/>
      <c r="B22" s="2" t="s">
        <v>28</v>
      </c>
      <c r="C22" s="2" t="s">
        <v>47</v>
      </c>
      <c r="D22" s="2" t="s">
        <v>144</v>
      </c>
      <c r="E22" s="15"/>
      <c r="F22" s="15"/>
      <c r="G22" s="15"/>
      <c r="H22" s="15"/>
      <c r="I22" s="15"/>
    </row>
    <row r="23" spans="1:9" ht="37.65">
      <c r="A23" s="4"/>
      <c r="B23" s="2" t="s">
        <v>28</v>
      </c>
      <c r="C23" s="2" t="s">
        <v>48</v>
      </c>
      <c r="D23" s="2" t="s">
        <v>49</v>
      </c>
      <c r="E23" s="15"/>
      <c r="F23" s="15"/>
      <c r="G23" s="15"/>
      <c r="H23" s="15"/>
      <c r="I23" s="15"/>
    </row>
    <row r="24" spans="1:9">
      <c r="A24" s="4"/>
      <c r="B24" s="2" t="s">
        <v>50</v>
      </c>
      <c r="C24" s="2" t="s">
        <v>51</v>
      </c>
      <c r="D24" s="20" t="s">
        <v>145</v>
      </c>
      <c r="E24" s="15"/>
      <c r="F24" s="15"/>
      <c r="G24" s="15"/>
      <c r="H24" s="15"/>
      <c r="I24" s="15"/>
    </row>
    <row r="25" spans="1:9" ht="25.1">
      <c r="A25" s="4"/>
      <c r="B25" s="2" t="s">
        <v>50</v>
      </c>
      <c r="C25" s="20" t="s">
        <v>53</v>
      </c>
      <c r="D25" s="20" t="s">
        <v>147</v>
      </c>
      <c r="E25" s="15"/>
      <c r="F25" s="15"/>
      <c r="G25" s="15"/>
      <c r="H25" s="15"/>
      <c r="I25" s="15"/>
    </row>
    <row r="26" spans="1:9" ht="37.65">
      <c r="A26" s="4"/>
      <c r="B26" s="2" t="s">
        <v>50</v>
      </c>
      <c r="C26" s="20" t="s">
        <v>54</v>
      </c>
      <c r="D26" s="2" t="s">
        <v>146</v>
      </c>
      <c r="E26" s="15"/>
      <c r="F26" s="15"/>
      <c r="G26" s="15"/>
      <c r="H26" s="15"/>
      <c r="I26" s="15"/>
    </row>
    <row r="27" spans="1:9" ht="37.65">
      <c r="A27" s="4"/>
      <c r="B27" s="2" t="s">
        <v>50</v>
      </c>
      <c r="C27" s="20" t="s">
        <v>56</v>
      </c>
      <c r="D27" s="2" t="s">
        <v>52</v>
      </c>
      <c r="E27" s="15"/>
      <c r="F27" s="15"/>
      <c r="G27" s="15"/>
      <c r="H27" s="15"/>
      <c r="I27" s="15"/>
    </row>
    <row r="28" spans="1:9" ht="50.2">
      <c r="A28" s="4"/>
      <c r="B28" s="2" t="s">
        <v>50</v>
      </c>
      <c r="C28" s="20" t="s">
        <v>148</v>
      </c>
      <c r="D28" s="20" t="s">
        <v>149</v>
      </c>
      <c r="E28" s="15"/>
      <c r="F28" s="15"/>
      <c r="G28" s="15"/>
      <c r="H28" s="15"/>
      <c r="I28" s="15"/>
    </row>
    <row r="29" spans="1:9">
      <c r="A29" s="4"/>
      <c r="B29" s="2" t="s">
        <v>50</v>
      </c>
      <c r="C29" s="20" t="s">
        <v>150</v>
      </c>
      <c r="D29" s="20" t="s">
        <v>55</v>
      </c>
      <c r="E29" s="15"/>
      <c r="F29" s="15"/>
      <c r="G29" s="15"/>
      <c r="H29" s="15"/>
      <c r="I29" s="15"/>
    </row>
    <row r="30" spans="1:9" ht="25.1">
      <c r="A30" s="4"/>
      <c r="B30" s="2" t="s">
        <v>50</v>
      </c>
      <c r="C30" s="20" t="s">
        <v>151</v>
      </c>
      <c r="D30" s="2" t="s">
        <v>57</v>
      </c>
      <c r="E30" s="15"/>
      <c r="F30" s="15"/>
      <c r="G30" s="15"/>
      <c r="H30" s="15"/>
      <c r="I30" s="15"/>
    </row>
    <row r="31" spans="1:9">
      <c r="A31" s="4"/>
      <c r="B31" s="2" t="s">
        <v>50</v>
      </c>
      <c r="C31" s="20" t="s">
        <v>152</v>
      </c>
      <c r="D31" s="2" t="s">
        <v>58</v>
      </c>
      <c r="E31" s="15"/>
      <c r="F31" s="15"/>
      <c r="G31" s="15"/>
      <c r="H31" s="15"/>
      <c r="I31" s="15"/>
    </row>
    <row r="32" spans="1:9" ht="62.75">
      <c r="A32" s="4"/>
      <c r="B32" s="2" t="s">
        <v>50</v>
      </c>
      <c r="C32" s="20" t="s">
        <v>153</v>
      </c>
      <c r="D32" s="2" t="s">
        <v>59</v>
      </c>
      <c r="E32" s="15"/>
      <c r="F32" s="15"/>
      <c r="G32" s="15"/>
      <c r="H32" s="15"/>
      <c r="I32" s="15"/>
    </row>
    <row r="33" spans="1:9">
      <c r="A33" s="4"/>
      <c r="B33" s="2" t="s">
        <v>60</v>
      </c>
      <c r="C33" s="2" t="s">
        <v>61</v>
      </c>
      <c r="D33" s="2" t="s">
        <v>62</v>
      </c>
      <c r="E33" s="15"/>
      <c r="F33" s="15"/>
      <c r="G33" s="15"/>
      <c r="H33" s="15"/>
      <c r="I33" s="15"/>
    </row>
    <row r="34" spans="1:9" ht="25.1">
      <c r="A34" s="4"/>
      <c r="B34" s="2" t="s">
        <v>60</v>
      </c>
      <c r="C34" s="2" t="s">
        <v>63</v>
      </c>
      <c r="D34" s="2" t="s">
        <v>64</v>
      </c>
      <c r="E34" s="15"/>
      <c r="F34" s="15"/>
      <c r="G34" s="15"/>
      <c r="H34" s="15"/>
      <c r="I34" s="15"/>
    </row>
    <row r="35" spans="1:9">
      <c r="A35" s="4"/>
      <c r="B35" s="2" t="s">
        <v>60</v>
      </c>
      <c r="C35" s="2" t="s">
        <v>65</v>
      </c>
      <c r="D35" s="2" t="s">
        <v>66</v>
      </c>
      <c r="E35" s="15"/>
      <c r="F35" s="15"/>
      <c r="G35" s="15"/>
      <c r="H35" s="15"/>
      <c r="I35" s="15"/>
    </row>
    <row r="36" spans="1:9">
      <c r="A36" s="4"/>
      <c r="B36" s="2" t="s">
        <v>60</v>
      </c>
      <c r="C36" s="2" t="s">
        <v>67</v>
      </c>
      <c r="D36" s="2" t="s">
        <v>68</v>
      </c>
      <c r="E36" s="15"/>
      <c r="F36" s="15"/>
      <c r="G36" s="15"/>
      <c r="H36" s="15"/>
      <c r="I36" s="15"/>
    </row>
    <row r="37" spans="1:9">
      <c r="A37" s="4"/>
      <c r="B37" s="2" t="s">
        <v>60</v>
      </c>
      <c r="C37" s="2" t="s">
        <v>69</v>
      </c>
      <c r="D37" s="2" t="s">
        <v>68</v>
      </c>
      <c r="E37" s="15"/>
      <c r="F37" s="15"/>
      <c r="G37" s="15"/>
      <c r="H37" s="15"/>
      <c r="I37" s="15"/>
    </row>
    <row r="38" spans="1:9">
      <c r="A38" s="4"/>
      <c r="B38" s="2" t="s">
        <v>60</v>
      </c>
      <c r="C38" s="2" t="s">
        <v>70</v>
      </c>
      <c r="D38" s="2" t="s">
        <v>68</v>
      </c>
      <c r="E38" s="15"/>
      <c r="F38" s="15"/>
      <c r="G38" s="15"/>
      <c r="H38" s="15"/>
      <c r="I38" s="15"/>
    </row>
    <row r="39" spans="1:9">
      <c r="A39" s="4"/>
      <c r="B39" s="2" t="s">
        <v>60</v>
      </c>
      <c r="C39" s="2" t="s">
        <v>71</v>
      </c>
      <c r="D39" s="2" t="s">
        <v>68</v>
      </c>
      <c r="E39" s="15"/>
      <c r="F39" s="15"/>
      <c r="G39" s="15"/>
      <c r="H39" s="15"/>
      <c r="I39" s="15"/>
    </row>
    <row r="40" spans="1:9">
      <c r="A40" s="4"/>
      <c r="B40" s="4"/>
      <c r="C40" s="4"/>
      <c r="D40" s="4"/>
      <c r="E40" s="4"/>
      <c r="F40" s="4"/>
      <c r="G40" s="4"/>
      <c r="H40" s="4"/>
      <c r="I40" s="4"/>
    </row>
    <row r="41" spans="1:9">
      <c r="A41" s="4"/>
      <c r="B41" s="22" t="s">
        <v>72</v>
      </c>
      <c r="C41" s="22"/>
      <c r="D41" s="22"/>
      <c r="E41" s="17" t="str">
        <f>IF(OR(OR(E9="X",E9="לא עומד"),OR(E10="X",E10="לא עומד"),OR(E11="X",E11="לא עומד"),OR(E12="X",E12="לא עומד"),OR(E13="X",E13="לא עומד"),OR(E14="X",E14="לא עומד"),OR(E15="X",E15="לא עומד"),OR(E16="X",E16="לא עומד"),OR(E17="X",E17="לא עומד"),OR(E18="X",E18="לא עומד"),OR(E20="X",E20="לא עומד"),OR(E21="X",E21="לא עומד"),OR(E24="X",E24="לא עומד"),OR(E28="X",E28="לא עומד"),OR(E33="X",E33="לא עומד"),OR(E34="X",E34="לא עומד"),OR(E35="X",E35="לא עומד"),OR(E36="X",E36="לא עומד"),OR(E37="X",E37="לא עומד"),OR(E38="X",E38="לא עומד"),OR(E39="X",E39="לא עומד")),"לא עומד",IF(AND(OR(E9="V",E9="עומד"),OR(E10="V",E10="עומד"),OR(E11="V",E11="עומד"),OR(E12="V",E12="עומד"),OR(E13="V",E13="עומד"),OR(E14="V",E14="עומד"),OR(E15="V",E15="עומד"),OR(E16="V",E16="עומד"),OR(E17="V",E17="עומד"),OR(E18="V",E18="עומד"),OR(E20="V",E20="עומד"),OR(E21="V",E21="עומד"),OR(E24="V",E24="עומד"),OR(E28="V",E28="עומד"),OR(E33="V",E33="עומד"),OR(E34="V",E34="עומד"),OR(E35="V",E35="עומד"),OR(E36="V",E36="עומד"),OR(E37="V",E37="עומד"),OR(E38="V",E38="עומד"),OR(E39="V",E39="עומד")),"עומד","טעון השלמה/בדיקה"))</f>
        <v>טעון השלמה/בדיקה</v>
      </c>
      <c r="F41" s="17" t="str">
        <f>IF(OR(OR(F9="X",F9="לא עומד"),OR(F10="X",F10="לא עומד"),OR(F11="X",F11="לא עומד"),OR(F12="X",F12="לא עומד"),OR(F13="X",F13="לא עומד"),OR(F14="X",F14="לא עומד"),OR(F15="X",F15="לא עומד"),OR(F16="X",F16="לא עומד"),OR(F17="X",F17="לא עומד"),OR(F18="X",F18="לא עומד"),OR(F20="X",F20="לא עומד"),OR(F21="X",F21="לא עומד"),OR(F24="X",F24="לא עומד"),OR(F28="X",F28="לא עומד"),OR(F33="X",F33="לא עומד"),OR(F34="X",F34="לא עומד"),OR(F35="X",F35="לא עומד"),OR(F36="X",F36="לא עומד"),OR(F37="X",F37="לא עומד"),OR(F38="X",F38="לא עומד"),OR(F39="X",F39="לא עומד")),"לא עומד",IF(AND(OR(F9="V",F9="עומד"),OR(F10="V",F10="עומד"),OR(F11="V",F11="עומד"),OR(F12="V",F12="עומד"),OR(F13="V",F13="עומד"),OR(F14="V",F14="עומד"),OR(F15="V",F15="עומד"),OR(F16="V",F16="עומד"),OR(F17="V",F17="עומד"),OR(F18="V",F18="עומד"),OR(F20="V",F20="עומד"),OR(F21="V",F21="עומד"),OR(F24="V",F24="עומד"),OR(F28="V",F28="עומד"),OR(F33="V",F33="עומד"),OR(F34="V",F34="עומד"),OR(F35="V",F35="עומד"),OR(F36="V",F36="עומד"),OR(F37="V",F37="עומד"),OR(F38="V",F38="עומד"),OR(F39="V",F39="עומד")),"עומד","טעון השלמה/בדיקה"))</f>
        <v>טעון השלמה/בדיקה</v>
      </c>
      <c r="G41" s="17" t="str">
        <f>IF(OR(OR(G9="X",G9="לא עומד"),OR(G10="X",G10="לא עומד"),OR(G11="X",G11="לא עומד"),OR(G12="X",G12="לא עומד"),OR(G13="X",G13="לא עומד"),OR(G14="X",G14="לא עומד"),OR(G15="X",G15="לא עומד"),OR(G16="X",G16="לא עומד"),OR(G17="X",G17="לא עומד"),OR(G18="X",G18="לא עומד"),OR(G20="X",G20="לא עומד"),OR(G21="X",G21="לא עומד"),OR(G24="X",G24="לא עומד"),OR(G28="X",G28="לא עומד"),OR(G33="X",G33="לא עומד"),OR(G34="X",G34="לא עומד"),OR(G35="X",G35="לא עומד"),OR(G36="X",G36="לא עומד"),OR(G37="X",G37="לא עומד"),OR(G38="X",G38="לא עומד"),OR(G39="X",G39="לא עומד")),"לא עומד",IF(AND(OR(G9="V",G9="עומד"),OR(G10="V",G10="עומד"),OR(G11="V",G11="עומד"),OR(G12="V",G12="עומד"),OR(G13="V",G13="עומד"),OR(G14="V",G14="עומד"),OR(G15="V",G15="עומד"),OR(G16="V",G16="עומד"),OR(G17="V",G17="עומד"),OR(G18="V",G18="עומד"),OR(G20="V",G20="עומד"),OR(G21="V",G21="עומד"),OR(G24="V",G24="עומד"),OR(G28="V",G28="עומד"),OR(G33="V",G33="עומד"),OR(G34="V",G34="עומד"),OR(G35="V",G35="עומד"),OR(G36="V",G36="עומד"),OR(G37="V",G37="עומד"),OR(G38="V",G38="עומד"),OR(G39="V",G39="עומד")),"עומד","טעון השלמה/בדיקה"))</f>
        <v>טעון השלמה/בדיקה</v>
      </c>
      <c r="H41" s="17" t="str">
        <f>IF(OR(OR(H9="X",H9="לא עומד"),OR(H10="X",H10="לא עומד"),OR(H11="X",H11="לא עומד"),OR(H12="X",H12="לא עומד"),OR(H13="X",H13="לא עומד"),OR(H14="X",H14="לא עומד"),OR(H15="X",H15="לא עומד"),OR(H16="X",H16="לא עומד"),OR(H17="X",H17="לא עומד"),OR(H18="X",H18="לא עומד"),OR(H20="X",H20="לא עומד"),OR(H21="X",H21="לא עומד"),OR(H24="X",H24="לא עומד"),OR(H28="X",H28="לא עומד"),OR(H33="X",H33="לא עומד"),OR(H34="X",H34="לא עומד"),OR(H35="X",H35="לא עומד"),OR(H36="X",H36="לא עומד"),OR(H37="X",H37="לא עומד"),OR(H38="X",H38="לא עומד"),OR(H39="X",H39="לא עומד")),"לא עומד",IF(AND(OR(H9="V",H9="עומד"),OR(H10="V",H10="עומד"),OR(H11="V",H11="עומד"),OR(H12="V",H12="עומד"),OR(H13="V",H13="עומד"),OR(H14="V",H14="עומד"),OR(H15="V",H15="עומד"),OR(H16="V",H16="עומד"),OR(H17="V",H17="עומד"),OR(H18="V",H18="עומד"),OR(H20="V",H20="עומד"),OR(H21="V",H21="עומד"),OR(H24="V",H24="עומד"),OR(H28="V",H28="עומד"),OR(H33="V",H33="עומד"),OR(H34="V",H34="עומד"),OR(H35="V",H35="עומד"),OR(H36="V",H36="עומד"),OR(H37="V",H37="עומד"),OR(H38="V",H38="עומד"),OR(H39="V",H39="עומד")),"עומד","טעון השלמה/בדיקה"))</f>
        <v>טעון השלמה/בדיקה</v>
      </c>
      <c r="I41" s="17" t="str">
        <f>IF(OR(OR(I9="X",I9="לא עומד"),OR(I10="X",I10="לא עומד"),OR(I11="X",I11="לא עומד"),OR(I12="X",I12="לא עומד"),OR(I13="X",I13="לא עומד"),OR(I14="X",I14="לא עומד"),OR(I15="X",I15="לא עומד"),OR(I16="X",I16="לא עומד"),OR(I17="X",I17="לא עומד"),OR(I18="X",I18="לא עומד"),OR(I20="X",I20="לא עומד"),OR(I21="X",I21="לא עומד"),OR(I24="X",I24="לא עומד"),OR(I28="X",I28="לא עומד"),OR(I33="X",I33="לא עומד"),OR(I34="X",I34="לא עומד"),OR(I35="X",I35="לא עומד"),OR(I36="X",I36="לא עומד"),OR(I37="X",I37="לא עומד"),OR(I38="X",I38="לא עומד"),OR(I39="X",I39="לא עומד")),"לא עומד",IF(AND(OR(I9="V",I9="עומד"),OR(I10="V",I10="עומד"),OR(I11="V",I11="עומד"),OR(I12="V",I12="עומד"),OR(I13="V",I13="עומד"),OR(I14="V",I14="עומד"),OR(I15="V",I15="עומד"),OR(I16="V",I16="עומד"),OR(I17="V",I17="עומד"),OR(I18="V",I18="עומד"),OR(I20="V",I20="עומד"),OR(I21="V",I21="עומד"),OR(I24="V",I24="עומד"),OR(I28="V",I28="עומד"),OR(I33="V",I33="עומד"),OR(I34="V",I34="עומד"),OR(I35="V",I35="עומד"),OR(I36="V",I36="עומד"),OR(I37="V",I37="עומד"),OR(I38="V",I38="עומד"),OR(I39="V",I39="עומד")),"עומד","טעון השלמה/בדיקה"))</f>
        <v>טעון השלמה/בדיקה</v>
      </c>
    </row>
  </sheetData>
  <mergeCells count="2">
    <mergeCell ref="B1:I1"/>
    <mergeCell ref="B41:D41"/>
  </mergeCells>
  <conditionalFormatting sqref="E9:I18 E20:I39">
    <cfRule type="expression" dxfId="7" priority="4">
      <formula>AND(E9&lt;&gt;"",E9&lt;&gt;"V",E9&lt;&gt;"עומד",E9&lt;&gt;"X",E9&lt;&gt;"לא עומד")</formula>
    </cfRule>
    <cfRule type="expression" dxfId="6" priority="5">
      <formula>OR(E9="X",E9="לא עומד")</formula>
    </cfRule>
    <cfRule type="expression" dxfId="5" priority="6">
      <formula>OR(E9="V",E9="עומד")</formula>
    </cfRule>
  </conditionalFormatting>
  <conditionalFormatting sqref="E9:I27">
    <cfRule type="expression" dxfId="4" priority="1">
      <formula>AND(E9&lt;&gt;"",E9&lt;&gt;"V",E9&lt;&gt;"עומד",E9&lt;&gt;"X",E9&lt;&gt;"לא עומד")</formula>
    </cfRule>
    <cfRule type="expression" dxfId="3" priority="2">
      <formula>OR(E9="X",E9="לא עומד")</formula>
    </cfRule>
    <cfRule type="expression" dxfId="2" priority="3">
      <formula>OR(E9="V",E9="עומד")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1"/>
  <sheetViews>
    <sheetView showGridLines="0" rightToLeft="1" workbookViewId="0"/>
  </sheetViews>
  <sheetFormatPr defaultRowHeight="13.65"/>
  <cols>
    <col min="1" max="1" width="2.08984375" customWidth="1"/>
    <col min="2" max="2" width="9" customWidth="1"/>
    <col min="3" max="3" width="72" customWidth="1"/>
    <col min="4" max="14" width="14" customWidth="1"/>
  </cols>
  <sheetData>
    <row r="1" spans="2:14">
      <c r="B1" s="23" t="s">
        <v>73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2:14">
      <c r="B2" s="1" t="s">
        <v>74</v>
      </c>
      <c r="C2" s="1" t="s">
        <v>75</v>
      </c>
      <c r="D2" s="1" t="s">
        <v>76</v>
      </c>
      <c r="E2" s="24">
        <f>'תנאי סף'!E3</f>
        <v>0</v>
      </c>
      <c r="F2" s="24"/>
      <c r="G2" s="24">
        <f>'תנאי סף'!F3</f>
        <v>0</v>
      </c>
      <c r="H2" s="24"/>
      <c r="I2" s="24">
        <f>'תנאי סף'!G3</f>
        <v>0</v>
      </c>
      <c r="J2" s="24"/>
      <c r="K2" s="24">
        <f>'תנאי סף'!H3</f>
        <v>0</v>
      </c>
      <c r="L2" s="24"/>
      <c r="M2" s="24">
        <f>'תנאי סף'!I3</f>
        <v>0</v>
      </c>
      <c r="N2" s="24"/>
    </row>
    <row r="3" spans="2:14">
      <c r="B3" s="1"/>
      <c r="C3" s="1"/>
      <c r="D3" s="1"/>
      <c r="E3" s="1" t="s">
        <v>77</v>
      </c>
      <c r="F3" s="1" t="s">
        <v>78</v>
      </c>
      <c r="G3" s="1" t="s">
        <v>77</v>
      </c>
      <c r="H3" s="1" t="s">
        <v>78</v>
      </c>
      <c r="I3" s="1" t="s">
        <v>77</v>
      </c>
      <c r="J3" s="1" t="s">
        <v>78</v>
      </c>
      <c r="K3" s="1" t="s">
        <v>77</v>
      </c>
      <c r="L3" s="1" t="s">
        <v>78</v>
      </c>
      <c r="M3" s="1" t="s">
        <v>77</v>
      </c>
      <c r="N3" s="1" t="s">
        <v>78</v>
      </c>
    </row>
    <row r="4" spans="2:14">
      <c r="B4" s="18">
        <v>1</v>
      </c>
      <c r="C4" s="2" t="s">
        <v>79</v>
      </c>
      <c r="D4" s="18">
        <v>20</v>
      </c>
      <c r="E4" s="3"/>
      <c r="F4" s="6">
        <f>IF(COUNT(E4:E6)=0,0,MIN(E4*6+E5*4+E6*4,20))</f>
        <v>0</v>
      </c>
      <c r="G4" s="3"/>
      <c r="H4" s="6">
        <f>IF(COUNT(G4:G6)=0,0,MIN(G4*6+G5*4+G6*4,20))</f>
        <v>0</v>
      </c>
      <c r="I4" s="3"/>
      <c r="J4" s="6">
        <f>IF(COUNT(I4:I6)=0,0,MIN(I4*6+I5*4+I6*4,20))</f>
        <v>0</v>
      </c>
      <c r="K4" s="3"/>
      <c r="L4" s="6">
        <f>IF(COUNT(K4:K6)=0,0,MIN(K4*6+K5*4+K6*4,20))</f>
        <v>0</v>
      </c>
      <c r="M4" s="3"/>
      <c r="N4" s="6">
        <f>IF(COUNT(M4:M6)=0,0,MIN(M4*6+M5*4+M6*4,20))</f>
        <v>0</v>
      </c>
    </row>
    <row r="5" spans="2:14">
      <c r="B5" s="18">
        <v>1</v>
      </c>
      <c r="C5" s="2" t="s">
        <v>80</v>
      </c>
      <c r="D5" s="18">
        <v>0</v>
      </c>
      <c r="E5" s="3"/>
      <c r="F5" s="6"/>
      <c r="G5" s="3"/>
      <c r="H5" s="6"/>
      <c r="I5" s="3"/>
      <c r="J5" s="6"/>
      <c r="K5" s="3"/>
      <c r="L5" s="6"/>
      <c r="M5" s="3"/>
      <c r="N5" s="6"/>
    </row>
    <row r="6" spans="2:14">
      <c r="B6" s="18">
        <v>1</v>
      </c>
      <c r="C6" s="2" t="s">
        <v>81</v>
      </c>
      <c r="D6" s="18">
        <v>0</v>
      </c>
      <c r="E6" s="3"/>
      <c r="F6" s="6"/>
      <c r="G6" s="3"/>
      <c r="H6" s="6"/>
      <c r="I6" s="3"/>
      <c r="J6" s="6"/>
      <c r="K6" s="3"/>
      <c r="L6" s="6"/>
      <c r="M6" s="3"/>
      <c r="N6" s="6"/>
    </row>
    <row r="7" spans="2:14">
      <c r="B7" s="18">
        <v>2</v>
      </c>
      <c r="C7" s="2" t="s">
        <v>82</v>
      </c>
      <c r="D7" s="18">
        <v>20</v>
      </c>
      <c r="E7" s="3"/>
      <c r="F7" s="6">
        <f>IF(COUNT(E7)=0,0,MIN(E7*4,20))</f>
        <v>0</v>
      </c>
      <c r="G7" s="3"/>
      <c r="H7" s="6">
        <f>IF(COUNT(G7)=0,0,MIN(G7*4,20))</f>
        <v>0</v>
      </c>
      <c r="I7" s="3"/>
      <c r="J7" s="6">
        <f>IF(COUNT(I7)=0,0,MIN(I7*4,20))</f>
        <v>0</v>
      </c>
      <c r="K7" s="3"/>
      <c r="L7" s="6">
        <f>IF(COUNT(K7)=0,0,MIN(K7*4,20))</f>
        <v>0</v>
      </c>
      <c r="M7" s="3"/>
      <c r="N7" s="6">
        <f>IF(COUNT(M7)=0,0,MIN(M7*4,20))</f>
        <v>0</v>
      </c>
    </row>
    <row r="8" spans="2:14" ht="25.1">
      <c r="B8" s="18">
        <v>3</v>
      </c>
      <c r="C8" s="20" t="s">
        <v>154</v>
      </c>
      <c r="D8" s="18">
        <v>30</v>
      </c>
      <c r="E8" s="3"/>
      <c r="F8" s="6">
        <f>IF(COUNT(E8)=0,0,MIN(E8*5,30))</f>
        <v>0</v>
      </c>
      <c r="G8" s="3"/>
      <c r="H8" s="6">
        <f>IF(COUNT(G8)=0,0,MIN(G8*5,30))</f>
        <v>0</v>
      </c>
      <c r="I8" s="3"/>
      <c r="J8" s="6">
        <f>IF(COUNT(I8)=0,0,MIN(I8*5,30))</f>
        <v>0</v>
      </c>
      <c r="K8" s="3"/>
      <c r="L8" s="6">
        <f>IF(COUNT(K8)=0,0,MIN(K8*5,30))</f>
        <v>0</v>
      </c>
      <c r="M8" s="3"/>
      <c r="N8" s="6">
        <f>IF(COUNT(M8)=0,0,MIN(M8*5,30))</f>
        <v>0</v>
      </c>
    </row>
    <row r="9" spans="2:14">
      <c r="B9" s="18">
        <v>4</v>
      </c>
      <c r="C9" s="2" t="s">
        <v>83</v>
      </c>
      <c r="D9" s="18">
        <v>30</v>
      </c>
      <c r="E9" s="3">
        <f>ראיונות!D27</f>
        <v>0</v>
      </c>
      <c r="F9" s="6">
        <f>E9</f>
        <v>0</v>
      </c>
      <c r="G9" s="3">
        <f>ראיונות!E27</f>
        <v>0</v>
      </c>
      <c r="H9" s="6">
        <f>G9</f>
        <v>0</v>
      </c>
      <c r="I9" s="3">
        <f>ראיונות!F27</f>
        <v>0</v>
      </c>
      <c r="J9" s="6">
        <f>I9</f>
        <v>0</v>
      </c>
      <c r="K9" s="3">
        <f>ראיונות!G27</f>
        <v>0</v>
      </c>
      <c r="L9" s="6">
        <f>K9</f>
        <v>0</v>
      </c>
      <c r="M9" s="3">
        <f>ראיונות!H27</f>
        <v>0</v>
      </c>
      <c r="N9" s="6">
        <f>M9</f>
        <v>0</v>
      </c>
    </row>
    <row r="10" spans="2:14">
      <c r="B10" s="25" t="s">
        <v>84</v>
      </c>
      <c r="C10" s="25"/>
      <c r="D10" s="25"/>
      <c r="E10" s="26">
        <f>SUM(F4:F9)</f>
        <v>0</v>
      </c>
      <c r="F10" s="26"/>
      <c r="G10" s="26">
        <f>SUM(H4:H9)</f>
        <v>0</v>
      </c>
      <c r="H10" s="26"/>
      <c r="I10" s="26">
        <f>SUM(J4:J9)</f>
        <v>0</v>
      </c>
      <c r="J10" s="26"/>
      <c r="K10" s="26">
        <f>SUM(L4:L9)</f>
        <v>0</v>
      </c>
      <c r="L10" s="26"/>
      <c r="M10" s="26">
        <f>SUM(N4:N9)</f>
        <v>0</v>
      </c>
      <c r="N10" s="26"/>
    </row>
    <row r="11" spans="2:14">
      <c r="B11" s="28" t="s">
        <v>85</v>
      </c>
      <c r="C11" s="28"/>
      <c r="D11" s="28"/>
      <c r="E11" s="27" t="str">
        <f>IF(E10&gt;70,"עובר","אינו עובר")</f>
        <v>אינו עובר</v>
      </c>
      <c r="F11" s="27"/>
      <c r="G11" s="27" t="str">
        <f>IF(G10&gt;70,"עובר","אינו עובר")</f>
        <v>אינו עובר</v>
      </c>
      <c r="H11" s="27"/>
      <c r="I11" s="27" t="str">
        <f>IF(I10&gt;70,"עובר","אינו עובר")</f>
        <v>אינו עובר</v>
      </c>
      <c r="J11" s="27"/>
      <c r="K11" s="27" t="str">
        <f>IF(K10&gt;70,"עובר","אינו עובר")</f>
        <v>אינו עובר</v>
      </c>
      <c r="L11" s="27"/>
      <c r="M11" s="27" t="str">
        <f>IF(M10&gt;70,"עובר","אינו עובר")</f>
        <v>אינו עובר</v>
      </c>
      <c r="N11" s="27"/>
    </row>
  </sheetData>
  <mergeCells count="18">
    <mergeCell ref="I10:J10"/>
    <mergeCell ref="I11:J11"/>
    <mergeCell ref="K10:L10"/>
    <mergeCell ref="K11:L11"/>
    <mergeCell ref="M10:N10"/>
    <mergeCell ref="M11:N11"/>
    <mergeCell ref="B10:D10"/>
    <mergeCell ref="E10:F10"/>
    <mergeCell ref="E11:F11"/>
    <mergeCell ref="G10:H10"/>
    <mergeCell ref="G11:H11"/>
    <mergeCell ref="B11:D11"/>
    <mergeCell ref="B1:N1"/>
    <mergeCell ref="E2:F2"/>
    <mergeCell ref="G2:H2"/>
    <mergeCell ref="I2:J2"/>
    <mergeCell ref="K2:L2"/>
    <mergeCell ref="M2:N2"/>
  </mergeCells>
  <conditionalFormatting sqref="E11:N11">
    <cfRule type="containsText" dxfId="1" priority="1" operator="containsText" text="אינו"/>
    <cfRule type="containsText" dxfId="0" priority="2" operator="containsText" text="עובר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27"/>
  <sheetViews>
    <sheetView showGridLines="0" rightToLeft="1" workbookViewId="0"/>
  </sheetViews>
  <sheetFormatPr defaultRowHeight="13.65"/>
  <cols>
    <col min="1" max="1" width="2.36328125" customWidth="1"/>
    <col min="2" max="2" width="64" customWidth="1"/>
    <col min="3" max="3" width="14" customWidth="1"/>
    <col min="4" max="8" width="16" customWidth="1"/>
  </cols>
  <sheetData>
    <row r="1" spans="2:8">
      <c r="B1" s="23" t="s">
        <v>86</v>
      </c>
      <c r="C1" s="23"/>
      <c r="D1" s="23"/>
      <c r="E1" s="23"/>
      <c r="F1" s="23"/>
      <c r="G1" s="23"/>
      <c r="H1" s="23"/>
    </row>
    <row r="2" spans="2:8">
      <c r="B2" s="1" t="s">
        <v>87</v>
      </c>
      <c r="C2" s="1" t="s">
        <v>76</v>
      </c>
      <c r="D2" s="1">
        <v>1</v>
      </c>
      <c r="E2" s="1">
        <v>2</v>
      </c>
      <c r="F2" s="1">
        <v>3</v>
      </c>
      <c r="G2" s="1">
        <v>4</v>
      </c>
      <c r="H2" s="1">
        <v>5</v>
      </c>
    </row>
    <row r="3" spans="2:8">
      <c r="B3" s="4"/>
      <c r="C3" s="4"/>
      <c r="D3" s="4"/>
      <c r="E3" s="4"/>
      <c r="F3" s="4"/>
      <c r="G3" s="4"/>
      <c r="H3" s="4"/>
    </row>
    <row r="4" spans="2:8">
      <c r="B4" s="28" t="s">
        <v>88</v>
      </c>
      <c r="C4" s="28"/>
      <c r="D4" s="28"/>
      <c r="E4" s="28"/>
      <c r="F4" s="28"/>
      <c r="G4" s="28"/>
      <c r="H4" s="28"/>
    </row>
    <row r="5" spans="2:8">
      <c r="B5" s="2" t="s">
        <v>89</v>
      </c>
      <c r="C5" s="18">
        <v>5</v>
      </c>
      <c r="D5" s="3"/>
      <c r="E5" s="3"/>
      <c r="F5" s="3"/>
      <c r="G5" s="3"/>
      <c r="H5" s="3"/>
    </row>
    <row r="6" spans="2:8">
      <c r="B6" s="2" t="s">
        <v>90</v>
      </c>
      <c r="C6" s="18">
        <v>10</v>
      </c>
      <c r="D6" s="3"/>
      <c r="E6" s="3"/>
      <c r="F6" s="3"/>
      <c r="G6" s="3"/>
      <c r="H6" s="3"/>
    </row>
    <row r="7" spans="2:8">
      <c r="B7" s="2" t="s">
        <v>91</v>
      </c>
      <c r="C7" s="18">
        <v>10</v>
      </c>
      <c r="D7" s="3"/>
      <c r="E7" s="3"/>
      <c r="F7" s="3"/>
      <c r="G7" s="3"/>
      <c r="H7" s="3"/>
    </row>
    <row r="8" spans="2:8">
      <c r="B8" s="2" t="s">
        <v>92</v>
      </c>
      <c r="C8" s="18">
        <v>5</v>
      </c>
      <c r="D8" s="3"/>
      <c r="E8" s="3"/>
      <c r="F8" s="3"/>
      <c r="G8" s="3"/>
      <c r="H8" s="3"/>
    </row>
    <row r="9" spans="2:8">
      <c r="B9" s="4"/>
      <c r="C9" s="4"/>
      <c r="D9" s="4"/>
      <c r="E9" s="4"/>
      <c r="F9" s="4"/>
      <c r="G9" s="4"/>
      <c r="H9" s="4"/>
    </row>
    <row r="10" spans="2:8">
      <c r="B10" s="28" t="s">
        <v>93</v>
      </c>
      <c r="C10" s="28"/>
      <c r="D10" s="28"/>
      <c r="E10" s="28"/>
      <c r="F10" s="28"/>
      <c r="G10" s="28"/>
      <c r="H10" s="28"/>
    </row>
    <row r="11" spans="2:8">
      <c r="B11" s="2" t="s">
        <v>89</v>
      </c>
      <c r="C11" s="18">
        <v>5</v>
      </c>
      <c r="D11" s="3"/>
      <c r="E11" s="3"/>
      <c r="F11" s="3"/>
      <c r="G11" s="3"/>
      <c r="H11" s="3"/>
    </row>
    <row r="12" spans="2:8">
      <c r="B12" s="2" t="s">
        <v>90</v>
      </c>
      <c r="C12" s="18">
        <v>10</v>
      </c>
      <c r="D12" s="3"/>
      <c r="E12" s="3"/>
      <c r="F12" s="3"/>
      <c r="G12" s="3"/>
      <c r="H12" s="3"/>
    </row>
    <row r="13" spans="2:8">
      <c r="B13" s="2" t="s">
        <v>91</v>
      </c>
      <c r="C13" s="18">
        <v>10</v>
      </c>
      <c r="D13" s="3"/>
      <c r="E13" s="3"/>
      <c r="F13" s="3"/>
      <c r="G13" s="3"/>
      <c r="H13" s="3"/>
    </row>
    <row r="14" spans="2:8">
      <c r="B14" s="2" t="s">
        <v>92</v>
      </c>
      <c r="C14" s="18">
        <v>5</v>
      </c>
      <c r="D14" s="3"/>
      <c r="E14" s="3"/>
      <c r="F14" s="3"/>
      <c r="G14" s="3"/>
      <c r="H14" s="3"/>
    </row>
    <row r="15" spans="2:8">
      <c r="B15" s="4"/>
      <c r="C15" s="4"/>
      <c r="D15" s="4"/>
      <c r="E15" s="4"/>
      <c r="F15" s="4"/>
      <c r="G15" s="4"/>
      <c r="H15" s="4"/>
    </row>
    <row r="16" spans="2:8">
      <c r="B16" s="28" t="s">
        <v>94</v>
      </c>
      <c r="C16" s="28"/>
      <c r="D16" s="28"/>
      <c r="E16" s="28"/>
      <c r="F16" s="28"/>
      <c r="G16" s="28"/>
      <c r="H16" s="28"/>
    </row>
    <row r="17" spans="2:8">
      <c r="B17" s="2" t="s">
        <v>89</v>
      </c>
      <c r="C17" s="18">
        <v>5</v>
      </c>
      <c r="D17" s="3"/>
      <c r="E17" s="3"/>
      <c r="F17" s="3"/>
      <c r="G17" s="3"/>
      <c r="H17" s="3"/>
    </row>
    <row r="18" spans="2:8">
      <c r="B18" s="2" t="s">
        <v>90</v>
      </c>
      <c r="C18" s="18">
        <v>10</v>
      </c>
      <c r="D18" s="3"/>
      <c r="E18" s="3"/>
      <c r="F18" s="3"/>
      <c r="G18" s="3"/>
      <c r="H18" s="3"/>
    </row>
    <row r="19" spans="2:8">
      <c r="B19" s="2" t="s">
        <v>91</v>
      </c>
      <c r="C19" s="18">
        <v>10</v>
      </c>
      <c r="D19" s="3"/>
      <c r="E19" s="3"/>
      <c r="F19" s="3"/>
      <c r="G19" s="3"/>
      <c r="H19" s="3"/>
    </row>
    <row r="20" spans="2:8">
      <c r="B20" s="2" t="s">
        <v>92</v>
      </c>
      <c r="C20" s="18">
        <v>5</v>
      </c>
      <c r="D20" s="3"/>
      <c r="E20" s="3"/>
      <c r="F20" s="3"/>
      <c r="G20" s="3"/>
      <c r="H20" s="3"/>
    </row>
    <row r="21" spans="2:8">
      <c r="B21" s="4"/>
      <c r="C21" s="4"/>
      <c r="D21" s="4"/>
      <c r="E21" s="4"/>
      <c r="F21" s="4"/>
      <c r="G21" s="4"/>
      <c r="H21" s="4"/>
    </row>
    <row r="22" spans="2:8">
      <c r="B22" s="29" t="s">
        <v>95</v>
      </c>
      <c r="C22" s="29"/>
      <c r="D22" s="29"/>
      <c r="E22" s="29"/>
      <c r="F22" s="29"/>
      <c r="G22" s="29"/>
      <c r="H22" s="29"/>
    </row>
    <row r="23" spans="2:8">
      <c r="B23" s="2" t="s">
        <v>89</v>
      </c>
      <c r="C23" s="18">
        <v>5</v>
      </c>
      <c r="D23" s="6">
        <f t="shared" ref="D23:H26" si="0">IFERROR(AVERAGE(D5,D11,D17),0)</f>
        <v>0</v>
      </c>
      <c r="E23" s="6">
        <f t="shared" si="0"/>
        <v>0</v>
      </c>
      <c r="F23" s="6">
        <f t="shared" si="0"/>
        <v>0</v>
      </c>
      <c r="G23" s="6">
        <f t="shared" si="0"/>
        <v>0</v>
      </c>
      <c r="H23" s="6">
        <f t="shared" si="0"/>
        <v>0</v>
      </c>
    </row>
    <row r="24" spans="2:8">
      <c r="B24" s="2" t="s">
        <v>90</v>
      </c>
      <c r="C24" s="18">
        <v>10</v>
      </c>
      <c r="D24" s="6">
        <f t="shared" si="0"/>
        <v>0</v>
      </c>
      <c r="E24" s="6">
        <f t="shared" si="0"/>
        <v>0</v>
      </c>
      <c r="F24" s="6">
        <f t="shared" si="0"/>
        <v>0</v>
      </c>
      <c r="G24" s="6">
        <f t="shared" si="0"/>
        <v>0</v>
      </c>
      <c r="H24" s="6">
        <f t="shared" si="0"/>
        <v>0</v>
      </c>
    </row>
    <row r="25" spans="2:8">
      <c r="B25" s="2" t="s">
        <v>91</v>
      </c>
      <c r="C25" s="18">
        <v>10</v>
      </c>
      <c r="D25" s="6">
        <f t="shared" si="0"/>
        <v>0</v>
      </c>
      <c r="E25" s="6">
        <f t="shared" si="0"/>
        <v>0</v>
      </c>
      <c r="F25" s="6">
        <f t="shared" si="0"/>
        <v>0</v>
      </c>
      <c r="G25" s="6">
        <f t="shared" si="0"/>
        <v>0</v>
      </c>
      <c r="H25" s="6">
        <f t="shared" si="0"/>
        <v>0</v>
      </c>
    </row>
    <row r="26" spans="2:8">
      <c r="B26" s="2" t="s">
        <v>92</v>
      </c>
      <c r="C26" s="18">
        <v>5</v>
      </c>
      <c r="D26" s="6">
        <f t="shared" si="0"/>
        <v>0</v>
      </c>
      <c r="E26" s="6">
        <f t="shared" si="0"/>
        <v>0</v>
      </c>
      <c r="F26" s="6">
        <f t="shared" si="0"/>
        <v>0</v>
      </c>
      <c r="G26" s="6">
        <f t="shared" si="0"/>
        <v>0</v>
      </c>
      <c r="H26" s="6">
        <f t="shared" si="0"/>
        <v>0</v>
      </c>
    </row>
    <row r="27" spans="2:8">
      <c r="B27" s="25" t="s">
        <v>96</v>
      </c>
      <c r="C27" s="25"/>
      <c r="D27" s="5">
        <f>SUM(D23:D26)</f>
        <v>0</v>
      </c>
      <c r="E27" s="5">
        <f>SUM(E23:E26)</f>
        <v>0</v>
      </c>
      <c r="F27" s="5">
        <f>SUM(F23:F26)</f>
        <v>0</v>
      </c>
      <c r="G27" s="5">
        <f>SUM(G23:G26)</f>
        <v>0</v>
      </c>
      <c r="H27" s="5">
        <f>SUM(H23:H26)</f>
        <v>0</v>
      </c>
    </row>
  </sheetData>
  <mergeCells count="6">
    <mergeCell ref="B27:C27"/>
    <mergeCell ref="B1:H1"/>
    <mergeCell ref="B4:H4"/>
    <mergeCell ref="B10:H10"/>
    <mergeCell ref="B16:H16"/>
    <mergeCell ref="B22:H22"/>
  </mergeCells>
  <dataValidations count="2">
    <dataValidation type="decimal" sqref="D5:H5 D20:H20 D17:H17 D14:H14 D11:H11 D8:H8" xr:uid="{00000000-0002-0000-0200-000000000000}">
      <formula1>0</formula1>
      <formula2>5</formula2>
    </dataValidation>
    <dataValidation type="decimal" sqref="D18:H19 D12:H13 D6:H7" xr:uid="{00000000-0002-0000-0200-000001000000}">
      <formula1>0</formula1>
      <formula2>10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22"/>
  <sheetViews>
    <sheetView showGridLines="0" rightToLeft="1" workbookViewId="0"/>
  </sheetViews>
  <sheetFormatPr defaultRowHeight="13.65"/>
  <cols>
    <col min="1" max="1" width="2.08984375" customWidth="1"/>
    <col min="2" max="2" width="20" customWidth="1"/>
    <col min="3" max="3" width="64" customWidth="1"/>
    <col min="4" max="4" width="14" customWidth="1"/>
    <col min="5" max="5" width="25" customWidth="1"/>
    <col min="6" max="15" width="13" customWidth="1"/>
  </cols>
  <sheetData>
    <row r="1" spans="2:15">
      <c r="B1" s="23" t="s">
        <v>97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2:15">
      <c r="B2" s="1" t="s">
        <v>98</v>
      </c>
      <c r="C2" s="1" t="s">
        <v>99</v>
      </c>
      <c r="D2" s="1" t="s">
        <v>100</v>
      </c>
      <c r="E2" s="1" t="s">
        <v>2</v>
      </c>
      <c r="F2" s="24">
        <f>'תנאי סף'!E3</f>
        <v>0</v>
      </c>
      <c r="G2" s="24"/>
      <c r="H2" s="24">
        <f>'תנאי סף'!F3</f>
        <v>0</v>
      </c>
      <c r="I2" s="24"/>
      <c r="J2" s="24">
        <f>'תנאי סף'!G3</f>
        <v>0</v>
      </c>
      <c r="K2" s="24"/>
      <c r="L2" s="24">
        <f>'תנאי סף'!H3</f>
        <v>0</v>
      </c>
      <c r="M2" s="24"/>
      <c r="N2" s="24">
        <f>'תנאי סף'!I3</f>
        <v>0</v>
      </c>
      <c r="O2" s="24"/>
    </row>
    <row r="3" spans="2:15">
      <c r="B3" s="1"/>
      <c r="C3" s="1"/>
      <c r="D3" s="1"/>
      <c r="E3" s="1"/>
      <c r="F3" s="1" t="s">
        <v>101</v>
      </c>
      <c r="G3" s="1" t="s">
        <v>102</v>
      </c>
      <c r="H3" s="1" t="s">
        <v>101</v>
      </c>
      <c r="I3" s="1" t="s">
        <v>102</v>
      </c>
      <c r="J3" s="1" t="s">
        <v>101</v>
      </c>
      <c r="K3" s="1" t="s">
        <v>102</v>
      </c>
      <c r="L3" s="1" t="s">
        <v>101</v>
      </c>
      <c r="M3" s="1" t="s">
        <v>102</v>
      </c>
      <c r="N3" s="1" t="s">
        <v>101</v>
      </c>
      <c r="O3" s="1" t="s">
        <v>102</v>
      </c>
    </row>
    <row r="4" spans="2:15">
      <c r="B4" s="2" t="s">
        <v>103</v>
      </c>
      <c r="C4" s="2" t="s">
        <v>104</v>
      </c>
      <c r="D4" s="19">
        <v>2</v>
      </c>
      <c r="E4" s="2" t="s">
        <v>105</v>
      </c>
      <c r="F4" s="7"/>
      <c r="G4" s="8">
        <f t="shared" ref="G4:G15" si="0">D4*F4</f>
        <v>0</v>
      </c>
      <c r="H4" s="7"/>
      <c r="I4" s="8">
        <f t="shared" ref="I4:I15" si="1">D4*H4</f>
        <v>0</v>
      </c>
      <c r="J4" s="7"/>
      <c r="K4" s="8">
        <f t="shared" ref="K4:K15" si="2">D4*J4</f>
        <v>0</v>
      </c>
      <c r="L4" s="7"/>
      <c r="M4" s="8">
        <f t="shared" ref="M4:M15" si="3">D4*L4</f>
        <v>0</v>
      </c>
      <c r="N4" s="7"/>
      <c r="O4" s="8">
        <f t="shared" ref="O4:O15" si="4">D4*N4</f>
        <v>0</v>
      </c>
    </row>
    <row r="5" spans="2:15">
      <c r="B5" s="2" t="s">
        <v>103</v>
      </c>
      <c r="C5" s="2" t="s">
        <v>106</v>
      </c>
      <c r="D5" s="19">
        <v>1</v>
      </c>
      <c r="E5" s="2" t="s">
        <v>105</v>
      </c>
      <c r="F5" s="7"/>
      <c r="G5" s="8">
        <f t="shared" si="0"/>
        <v>0</v>
      </c>
      <c r="H5" s="7"/>
      <c r="I5" s="8">
        <f t="shared" si="1"/>
        <v>0</v>
      </c>
      <c r="J5" s="7"/>
      <c r="K5" s="8">
        <f t="shared" si="2"/>
        <v>0</v>
      </c>
      <c r="L5" s="7"/>
      <c r="M5" s="8">
        <f t="shared" si="3"/>
        <v>0</v>
      </c>
      <c r="N5" s="7"/>
      <c r="O5" s="8">
        <f t="shared" si="4"/>
        <v>0</v>
      </c>
    </row>
    <row r="6" spans="2:15">
      <c r="B6" s="2" t="s">
        <v>103</v>
      </c>
      <c r="C6" s="2" t="s">
        <v>107</v>
      </c>
      <c r="D6" s="19">
        <v>1</v>
      </c>
      <c r="E6" s="2" t="s">
        <v>105</v>
      </c>
      <c r="F6" s="7"/>
      <c r="G6" s="8">
        <f t="shared" si="0"/>
        <v>0</v>
      </c>
      <c r="H6" s="7"/>
      <c r="I6" s="8">
        <f t="shared" si="1"/>
        <v>0</v>
      </c>
      <c r="J6" s="7"/>
      <c r="K6" s="8">
        <f t="shared" si="2"/>
        <v>0</v>
      </c>
      <c r="L6" s="7"/>
      <c r="M6" s="8">
        <f t="shared" si="3"/>
        <v>0</v>
      </c>
      <c r="N6" s="7"/>
      <c r="O6" s="8">
        <f t="shared" si="4"/>
        <v>0</v>
      </c>
    </row>
    <row r="7" spans="2:15">
      <c r="B7" s="2" t="s">
        <v>103</v>
      </c>
      <c r="C7" s="2" t="s">
        <v>108</v>
      </c>
      <c r="D7" s="19">
        <v>5</v>
      </c>
      <c r="E7" s="2" t="s">
        <v>105</v>
      </c>
      <c r="F7" s="7"/>
      <c r="G7" s="8">
        <f t="shared" si="0"/>
        <v>0</v>
      </c>
      <c r="H7" s="7"/>
      <c r="I7" s="8">
        <f t="shared" si="1"/>
        <v>0</v>
      </c>
      <c r="J7" s="7"/>
      <c r="K7" s="8">
        <f t="shared" si="2"/>
        <v>0</v>
      </c>
      <c r="L7" s="7"/>
      <c r="M7" s="8">
        <f t="shared" si="3"/>
        <v>0</v>
      </c>
      <c r="N7" s="7"/>
      <c r="O7" s="8">
        <f t="shared" si="4"/>
        <v>0</v>
      </c>
    </row>
    <row r="8" spans="2:15">
      <c r="B8" s="2" t="s">
        <v>103</v>
      </c>
      <c r="C8" s="2" t="s">
        <v>109</v>
      </c>
      <c r="D8" s="19">
        <v>3</v>
      </c>
      <c r="E8" s="2" t="s">
        <v>105</v>
      </c>
      <c r="F8" s="7"/>
      <c r="G8" s="8">
        <f t="shared" si="0"/>
        <v>0</v>
      </c>
      <c r="H8" s="7"/>
      <c r="I8" s="8">
        <f t="shared" si="1"/>
        <v>0</v>
      </c>
      <c r="J8" s="7"/>
      <c r="K8" s="8">
        <f t="shared" si="2"/>
        <v>0</v>
      </c>
      <c r="L8" s="7"/>
      <c r="M8" s="8">
        <f t="shared" si="3"/>
        <v>0</v>
      </c>
      <c r="N8" s="7"/>
      <c r="O8" s="8">
        <f t="shared" si="4"/>
        <v>0</v>
      </c>
    </row>
    <row r="9" spans="2:15">
      <c r="B9" s="2" t="s">
        <v>103</v>
      </c>
      <c r="C9" s="2" t="s">
        <v>110</v>
      </c>
      <c r="D9" s="19">
        <v>3</v>
      </c>
      <c r="E9" s="2" t="s">
        <v>105</v>
      </c>
      <c r="F9" s="7"/>
      <c r="G9" s="8">
        <f t="shared" si="0"/>
        <v>0</v>
      </c>
      <c r="H9" s="7"/>
      <c r="I9" s="8">
        <f t="shared" si="1"/>
        <v>0</v>
      </c>
      <c r="J9" s="7"/>
      <c r="K9" s="8">
        <f t="shared" si="2"/>
        <v>0</v>
      </c>
      <c r="L9" s="7"/>
      <c r="M9" s="8">
        <f t="shared" si="3"/>
        <v>0</v>
      </c>
      <c r="N9" s="7"/>
      <c r="O9" s="8">
        <f t="shared" si="4"/>
        <v>0</v>
      </c>
    </row>
    <row r="10" spans="2:15">
      <c r="B10" s="2" t="s">
        <v>111</v>
      </c>
      <c r="C10" s="2" t="s">
        <v>112</v>
      </c>
      <c r="D10" s="19">
        <v>8</v>
      </c>
      <c r="E10" s="2" t="s">
        <v>105</v>
      </c>
      <c r="F10" s="7"/>
      <c r="G10" s="8">
        <f t="shared" si="0"/>
        <v>0</v>
      </c>
      <c r="H10" s="7"/>
      <c r="I10" s="8">
        <f t="shared" si="1"/>
        <v>0</v>
      </c>
      <c r="J10" s="7"/>
      <c r="K10" s="8">
        <f t="shared" si="2"/>
        <v>0</v>
      </c>
      <c r="L10" s="7"/>
      <c r="M10" s="8">
        <f t="shared" si="3"/>
        <v>0</v>
      </c>
      <c r="N10" s="7"/>
      <c r="O10" s="8">
        <f t="shared" si="4"/>
        <v>0</v>
      </c>
    </row>
    <row r="11" spans="2:15">
      <c r="B11" s="2" t="s">
        <v>111</v>
      </c>
      <c r="C11" s="2" t="s">
        <v>113</v>
      </c>
      <c r="D11" s="19">
        <v>600</v>
      </c>
      <c r="E11" s="2" t="s">
        <v>105</v>
      </c>
      <c r="F11" s="7"/>
      <c r="G11" s="8">
        <f t="shared" si="0"/>
        <v>0</v>
      </c>
      <c r="H11" s="7"/>
      <c r="I11" s="8">
        <f t="shared" si="1"/>
        <v>0</v>
      </c>
      <c r="J11" s="7"/>
      <c r="K11" s="8">
        <f t="shared" si="2"/>
        <v>0</v>
      </c>
      <c r="L11" s="7"/>
      <c r="M11" s="8">
        <f t="shared" si="3"/>
        <v>0</v>
      </c>
      <c r="N11" s="7"/>
      <c r="O11" s="8">
        <f t="shared" si="4"/>
        <v>0</v>
      </c>
    </row>
    <row r="12" spans="2:15">
      <c r="B12" s="2" t="s">
        <v>111</v>
      </c>
      <c r="C12" s="2" t="s">
        <v>114</v>
      </c>
      <c r="D12" s="19">
        <v>40</v>
      </c>
      <c r="E12" s="2" t="s">
        <v>105</v>
      </c>
      <c r="F12" s="7"/>
      <c r="G12" s="8">
        <f t="shared" si="0"/>
        <v>0</v>
      </c>
      <c r="H12" s="7"/>
      <c r="I12" s="8">
        <f t="shared" si="1"/>
        <v>0</v>
      </c>
      <c r="J12" s="7"/>
      <c r="K12" s="8">
        <f t="shared" si="2"/>
        <v>0</v>
      </c>
      <c r="L12" s="7"/>
      <c r="M12" s="8">
        <f t="shared" si="3"/>
        <v>0</v>
      </c>
      <c r="N12" s="7"/>
      <c r="O12" s="8">
        <f t="shared" si="4"/>
        <v>0</v>
      </c>
    </row>
    <row r="13" spans="2:15">
      <c r="B13" s="2" t="s">
        <v>111</v>
      </c>
      <c r="C13" s="2" t="s">
        <v>115</v>
      </c>
      <c r="D13" s="19">
        <v>80</v>
      </c>
      <c r="E13" s="2" t="s">
        <v>105</v>
      </c>
      <c r="F13" s="7"/>
      <c r="G13" s="8">
        <f t="shared" si="0"/>
        <v>0</v>
      </c>
      <c r="H13" s="7"/>
      <c r="I13" s="8">
        <f t="shared" si="1"/>
        <v>0</v>
      </c>
      <c r="J13" s="7"/>
      <c r="K13" s="8">
        <f t="shared" si="2"/>
        <v>0</v>
      </c>
      <c r="L13" s="7"/>
      <c r="M13" s="8">
        <f t="shared" si="3"/>
        <v>0</v>
      </c>
      <c r="N13" s="7"/>
      <c r="O13" s="8">
        <f t="shared" si="4"/>
        <v>0</v>
      </c>
    </row>
    <row r="14" spans="2:15">
      <c r="B14" s="2" t="s">
        <v>111</v>
      </c>
      <c r="C14" s="2" t="s">
        <v>116</v>
      </c>
      <c r="D14" s="19">
        <v>40</v>
      </c>
      <c r="E14" s="2" t="s">
        <v>105</v>
      </c>
      <c r="F14" s="7"/>
      <c r="G14" s="8">
        <f t="shared" si="0"/>
        <v>0</v>
      </c>
      <c r="H14" s="7"/>
      <c r="I14" s="8">
        <f t="shared" si="1"/>
        <v>0</v>
      </c>
      <c r="J14" s="7"/>
      <c r="K14" s="8">
        <f t="shared" si="2"/>
        <v>0</v>
      </c>
      <c r="L14" s="7"/>
      <c r="M14" s="8">
        <f t="shared" si="3"/>
        <v>0</v>
      </c>
      <c r="N14" s="7"/>
      <c r="O14" s="8">
        <f t="shared" si="4"/>
        <v>0</v>
      </c>
    </row>
    <row r="15" spans="2:15">
      <c r="B15" s="2" t="s">
        <v>111</v>
      </c>
      <c r="C15" s="2" t="s">
        <v>117</v>
      </c>
      <c r="D15" s="19">
        <v>80</v>
      </c>
      <c r="E15" s="2" t="s">
        <v>105</v>
      </c>
      <c r="F15" s="7"/>
      <c r="G15" s="8">
        <f t="shared" si="0"/>
        <v>0</v>
      </c>
      <c r="H15" s="7"/>
      <c r="I15" s="8">
        <f t="shared" si="1"/>
        <v>0</v>
      </c>
      <c r="J15" s="7"/>
      <c r="K15" s="8">
        <f t="shared" si="2"/>
        <v>0</v>
      </c>
      <c r="L15" s="7"/>
      <c r="M15" s="8">
        <f t="shared" si="3"/>
        <v>0</v>
      </c>
      <c r="N15" s="7"/>
      <c r="O15" s="8">
        <f t="shared" si="4"/>
        <v>0</v>
      </c>
    </row>
    <row r="16" spans="2:15">
      <c r="B16" s="2" t="s">
        <v>118</v>
      </c>
      <c r="C16" s="2" t="s">
        <v>119</v>
      </c>
      <c r="D16" s="19">
        <v>500</v>
      </c>
      <c r="E16" s="2" t="s">
        <v>120</v>
      </c>
      <c r="F16" s="9"/>
      <c r="G16" s="8">
        <f>D16*317*(1-F16)</f>
        <v>158500</v>
      </c>
      <c r="H16" s="9"/>
      <c r="I16" s="8">
        <f>D16*317*(1-H16)</f>
        <v>158500</v>
      </c>
      <c r="J16" s="9"/>
      <c r="K16" s="8">
        <f>D16*317*(1-J16)</f>
        <v>158500</v>
      </c>
      <c r="L16" s="9"/>
      <c r="M16" s="8">
        <f>D16*317*(1-L16)</f>
        <v>158500</v>
      </c>
      <c r="N16" s="9"/>
      <c r="O16" s="8">
        <f>D16*317*(1-N16)</f>
        <v>158500</v>
      </c>
    </row>
    <row r="17" spans="2:15">
      <c r="B17" s="2" t="s">
        <v>118</v>
      </c>
      <c r="C17" s="2" t="s">
        <v>121</v>
      </c>
      <c r="D17" s="19">
        <v>500</v>
      </c>
      <c r="E17" s="2" t="s">
        <v>122</v>
      </c>
      <c r="F17" s="9"/>
      <c r="G17" s="8">
        <f>D17*220*(1-F17)</f>
        <v>110000</v>
      </c>
      <c r="H17" s="9"/>
      <c r="I17" s="8">
        <f>D17*220*(1-H17)</f>
        <v>110000</v>
      </c>
      <c r="J17" s="9"/>
      <c r="K17" s="8">
        <f>D17*220*(1-J17)</f>
        <v>110000</v>
      </c>
      <c r="L17" s="9"/>
      <c r="M17" s="8">
        <f>D17*220*(1-L17)</f>
        <v>110000</v>
      </c>
      <c r="N17" s="9"/>
      <c r="O17" s="8">
        <f>D17*220*(1-N17)</f>
        <v>110000</v>
      </c>
    </row>
    <row r="18" spans="2:15">
      <c r="B18" s="25" t="s">
        <v>123</v>
      </c>
      <c r="C18" s="25"/>
      <c r="D18" s="25"/>
      <c r="E18" s="25"/>
      <c r="F18" s="32" t="str">
        <f>IF(COUNT(F4:F17)&lt;14,"",SUM(G4:G17))</f>
        <v/>
      </c>
      <c r="G18" s="32"/>
      <c r="H18" s="32" t="str">
        <f>IF(COUNT(H4:H17)&lt;14,"",SUM(I4:I17))</f>
        <v/>
      </c>
      <c r="I18" s="32"/>
      <c r="J18" s="32" t="str">
        <f>IF(COUNT(J4:J17)&lt;14,"",SUM(K4:K17))</f>
        <v/>
      </c>
      <c r="K18" s="32"/>
      <c r="L18" s="32" t="str">
        <f>IF(COUNT(L4:L17)&lt;14,"",SUM(M4:M17))</f>
        <v/>
      </c>
      <c r="M18" s="32"/>
      <c r="N18" s="32" t="str">
        <f>IF(COUNT(N4:N17)&lt;14,"",SUM(O4:O17))</f>
        <v/>
      </c>
      <c r="O18" s="32"/>
    </row>
    <row r="19" spans="2:1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2:15">
      <c r="B20" s="28" t="s">
        <v>124</v>
      </c>
      <c r="C20" s="28"/>
      <c r="D20" s="28"/>
      <c r="E20" s="28"/>
      <c r="F20" s="30">
        <f>IF(COUNT(F4:F17)=14,F18,1E+99)</f>
        <v>9.9999999999999997E+98</v>
      </c>
      <c r="G20" s="30"/>
      <c r="H20" s="30">
        <f>IF(COUNT(H4:H17)=14,H18,1E+99)</f>
        <v>9.9999999999999997E+98</v>
      </c>
      <c r="I20" s="30"/>
      <c r="J20" s="30">
        <f>IF(COUNT(J4:J17)=14,J18,1E+99)</f>
        <v>9.9999999999999997E+98</v>
      </c>
      <c r="K20" s="30"/>
      <c r="L20" s="30">
        <f>IF(COUNT(L4:L17)=14,L18,1E+99)</f>
        <v>9.9999999999999997E+98</v>
      </c>
      <c r="M20" s="30"/>
      <c r="N20" s="30">
        <f>IF(COUNT(N4:N17)=14,N18,1E+99)</f>
        <v>9.9999999999999997E+98</v>
      </c>
      <c r="O20" s="30"/>
    </row>
    <row r="21" spans="2:15">
      <c r="B21" s="28" t="s">
        <v>125</v>
      </c>
      <c r="C21" s="28"/>
      <c r="D21" s="28"/>
      <c r="E21" s="28"/>
      <c r="F21" s="30">
        <f>MIN($F$20,$H$20,$J$20,$L$20,$N$20)</f>
        <v>9.9999999999999997E+98</v>
      </c>
      <c r="G21" s="30"/>
      <c r="H21" s="30">
        <f>MIN($F$20,$H$20,$J$20,$L$20,$N$20)</f>
        <v>9.9999999999999997E+98</v>
      </c>
      <c r="I21" s="30"/>
      <c r="J21" s="30">
        <f>MIN($F$20,$H$20,$J$20,$L$20,$N$20)</f>
        <v>9.9999999999999997E+98</v>
      </c>
      <c r="K21" s="30"/>
      <c r="L21" s="30">
        <f>MIN($F$20,$H$20,$J$20,$L$20,$N$20)</f>
        <v>9.9999999999999997E+98</v>
      </c>
      <c r="M21" s="30"/>
      <c r="N21" s="30">
        <f>MIN($F$20,$H$20,$J$20,$L$20,$N$20)</f>
        <v>9.9999999999999997E+98</v>
      </c>
      <c r="O21" s="30"/>
    </row>
    <row r="22" spans="2:15">
      <c r="B22" s="34" t="s">
        <v>155</v>
      </c>
      <c r="C22" s="28"/>
      <c r="D22" s="28"/>
      <c r="E22" s="28"/>
      <c r="F22" s="31">
        <f>IF(COUNT(F4:F17)=14,F21/F18*20,0)</f>
        <v>0</v>
      </c>
      <c r="G22" s="31"/>
      <c r="H22" s="31">
        <f>IF(COUNT(H4:H17)=14,H21/H18*20,0)</f>
        <v>0</v>
      </c>
      <c r="I22" s="31"/>
      <c r="J22" s="31">
        <f>IF(COUNT(J4:J17)=14,J21/J18*20,0)</f>
        <v>0</v>
      </c>
      <c r="K22" s="31"/>
      <c r="L22" s="31">
        <f>IF(COUNT(L4:L17)=14,L21/L18*20,0)</f>
        <v>0</v>
      </c>
      <c r="M22" s="31"/>
      <c r="N22" s="31">
        <f>IF(COUNT(N4:N17)=14,N21/N18*20,0)</f>
        <v>0</v>
      </c>
      <c r="O22" s="31"/>
    </row>
  </sheetData>
  <mergeCells count="30">
    <mergeCell ref="N20:O20"/>
    <mergeCell ref="N21:O21"/>
    <mergeCell ref="N22:O22"/>
    <mergeCell ref="N18:O18"/>
    <mergeCell ref="B20:E20"/>
    <mergeCell ref="B21:E21"/>
    <mergeCell ref="B22:E22"/>
    <mergeCell ref="F20:G20"/>
    <mergeCell ref="F21:G21"/>
    <mergeCell ref="F22:G22"/>
    <mergeCell ref="H20:I20"/>
    <mergeCell ref="H21:I21"/>
    <mergeCell ref="H22:I22"/>
    <mergeCell ref="J20:K20"/>
    <mergeCell ref="J21:K21"/>
    <mergeCell ref="J22:K22"/>
    <mergeCell ref="L20:M20"/>
    <mergeCell ref="L21:M21"/>
    <mergeCell ref="L22:M22"/>
    <mergeCell ref="B18:E18"/>
    <mergeCell ref="F18:G18"/>
    <mergeCell ref="H18:I18"/>
    <mergeCell ref="J18:K18"/>
    <mergeCell ref="L18:M18"/>
    <mergeCell ref="B1:O1"/>
    <mergeCell ref="F2:G2"/>
    <mergeCell ref="H2:I2"/>
    <mergeCell ref="J2:K2"/>
    <mergeCell ref="L2:M2"/>
    <mergeCell ref="N2:O2"/>
  </mergeCells>
  <dataValidations count="2">
    <dataValidation type="whole" operator="greaterThanOrEqual" sqref="N4:N15 L4:L15 J4:J15 H4:H15 F4:F15" xr:uid="{00000000-0002-0000-0300-000000000000}">
      <formula1>0</formula1>
    </dataValidation>
    <dataValidation type="decimal" sqref="N16:N17 L16:L17 J16:J17 H16:H17 F16:F17" xr:uid="{00000000-0002-0000-0300-00000C000000}">
      <formula1>0</formula1>
      <formula2>1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11"/>
  <sheetViews>
    <sheetView showGridLines="0" rightToLeft="1" workbookViewId="0"/>
  </sheetViews>
  <sheetFormatPr defaultRowHeight="13.65"/>
  <cols>
    <col min="1" max="1" width="2.08984375" customWidth="1"/>
    <col min="2" max="2" width="34" customWidth="1"/>
    <col min="3" max="3" width="40" customWidth="1"/>
    <col min="4" max="8" width="18" customWidth="1"/>
  </cols>
  <sheetData>
    <row r="1" spans="2:8">
      <c r="B1" s="23" t="s">
        <v>126</v>
      </c>
      <c r="C1" s="23"/>
      <c r="D1" s="23"/>
      <c r="E1" s="23"/>
      <c r="F1" s="23"/>
      <c r="G1" s="23"/>
      <c r="H1" s="23"/>
    </row>
    <row r="2" spans="2:8">
      <c r="B2" s="1" t="s">
        <v>127</v>
      </c>
      <c r="C2" s="1" t="s">
        <v>128</v>
      </c>
      <c r="D2" s="1">
        <v>1</v>
      </c>
      <c r="E2" s="1">
        <v>2</v>
      </c>
      <c r="F2" s="1">
        <v>3</v>
      </c>
      <c r="G2" s="1">
        <v>4</v>
      </c>
      <c r="H2" s="1">
        <v>5</v>
      </c>
    </row>
    <row r="3" spans="2:8">
      <c r="B3" s="2" t="s">
        <v>3</v>
      </c>
      <c r="C3" s="2"/>
      <c r="D3" s="6" t="str">
        <f>IF('תנאי סף'!E3="","",'תנאי סף'!E3)</f>
        <v/>
      </c>
      <c r="E3" s="6" t="str">
        <f>IF('תנאי סף'!F3="","",'תנאי סף'!F3)</f>
        <v/>
      </c>
      <c r="F3" s="6" t="str">
        <f>IF('תנאי סף'!G3="","",'תנאי סף'!G3)</f>
        <v/>
      </c>
      <c r="G3" s="6" t="str">
        <f>IF('תנאי סף'!H3="","",'תנאי סף'!H3)</f>
        <v/>
      </c>
      <c r="H3" s="6" t="str">
        <f>IF('תנאי סף'!I3="","",'תנאי סף'!I3)</f>
        <v/>
      </c>
    </row>
    <row r="4" spans="2:8">
      <c r="B4" s="2" t="s">
        <v>129</v>
      </c>
      <c r="C4" s="2"/>
      <c r="D4" s="6" t="str">
        <f>'תנאי סף'!E41</f>
        <v>טעון השלמה/בדיקה</v>
      </c>
      <c r="E4" s="6" t="str">
        <f>'תנאי סף'!F41</f>
        <v>טעון השלמה/בדיקה</v>
      </c>
      <c r="F4" s="6" t="str">
        <f>'תנאי סף'!G41</f>
        <v>טעון השלמה/בדיקה</v>
      </c>
      <c r="G4" s="6" t="str">
        <f>'תנאי סף'!H41</f>
        <v>טעון השלמה/בדיקה</v>
      </c>
      <c r="H4" s="6" t="str">
        <f>'תנאי סף'!I41</f>
        <v>טעון השלמה/בדיקה</v>
      </c>
    </row>
    <row r="5" spans="2:8">
      <c r="B5" s="2" t="s">
        <v>130</v>
      </c>
      <c r="C5" s="2" t="s">
        <v>131</v>
      </c>
      <c r="D5" s="10">
        <f>איכות!E10</f>
        <v>0</v>
      </c>
      <c r="E5" s="10">
        <f>איכות!G10</f>
        <v>0</v>
      </c>
      <c r="F5" s="10">
        <f>איכות!I10</f>
        <v>0</v>
      </c>
      <c r="G5" s="10">
        <f>איכות!K10</f>
        <v>0</v>
      </c>
      <c r="H5" s="10">
        <f>איכות!M10</f>
        <v>0</v>
      </c>
    </row>
    <row r="6" spans="2:8">
      <c r="B6" s="2" t="s">
        <v>132</v>
      </c>
      <c r="C6" s="33">
        <v>0.8</v>
      </c>
      <c r="D6" s="10">
        <f>D5*$C6</f>
        <v>0</v>
      </c>
      <c r="E6" s="10">
        <f t="shared" ref="E6:H6" si="0">E5*$C6</f>
        <v>0</v>
      </c>
      <c r="F6" s="10">
        <f t="shared" si="0"/>
        <v>0</v>
      </c>
      <c r="G6" s="10">
        <f t="shared" si="0"/>
        <v>0</v>
      </c>
      <c r="H6" s="10">
        <f t="shared" si="0"/>
        <v>0</v>
      </c>
    </row>
    <row r="7" spans="2:8">
      <c r="B7" s="2" t="s">
        <v>133</v>
      </c>
      <c r="C7" s="2" t="s">
        <v>134</v>
      </c>
      <c r="D7" s="8" t="str">
        <f>IF(COUNT('הצעת מחיר'!F4:F17)&lt;14,"",'הצעת מחיר'!F18)</f>
        <v/>
      </c>
      <c r="E7" s="8" t="str">
        <f>IF(COUNT('הצעת מחיר'!H4:H17)&lt;14,"",'הצעת מחיר'!H18)</f>
        <v/>
      </c>
      <c r="F7" s="8" t="str">
        <f>IF(COUNT('הצעת מחיר'!J4:J17)&lt;14,"",'הצעת מחיר'!J18)</f>
        <v/>
      </c>
      <c r="G7" s="8" t="str">
        <f>IF(COUNT('הצעת מחיר'!L4:L17)&lt;14,"",'הצעת מחיר'!L18)</f>
        <v/>
      </c>
      <c r="H7" s="8" t="str">
        <f>IF(COUNT('הצעת מחיר'!N4:N17)&lt;14,"",'הצעת מחיר'!N18)</f>
        <v/>
      </c>
    </row>
    <row r="8" spans="2:8">
      <c r="B8" s="2" t="s">
        <v>135</v>
      </c>
      <c r="C8" s="33">
        <v>0.2</v>
      </c>
      <c r="D8" s="10">
        <f>'הצעת מחיר'!F22</f>
        <v>0</v>
      </c>
      <c r="E8" s="10">
        <f>'הצעת מחיר'!H22</f>
        <v>0</v>
      </c>
      <c r="F8" s="10">
        <f>'הצעת מחיר'!J22</f>
        <v>0</v>
      </c>
      <c r="G8" s="10">
        <f>'הצעת מחיר'!L22</f>
        <v>0</v>
      </c>
      <c r="H8" s="10">
        <f>'הצעת מחיר'!N22</f>
        <v>0</v>
      </c>
    </row>
    <row r="9" spans="2:8">
      <c r="B9" s="11" t="s">
        <v>136</v>
      </c>
      <c r="C9" s="11" t="s">
        <v>137</v>
      </c>
      <c r="D9" s="12">
        <f>IF(COUNT('הצעת מחיר'!F4:F17)=14,D6+D8,0)</f>
        <v>0</v>
      </c>
      <c r="E9" s="12">
        <f>IF(COUNT('הצעת מחיר'!H4:H17)=14,E6+E8,0)</f>
        <v>0</v>
      </c>
      <c r="F9" s="12">
        <f>IF(COUNT('הצעת מחיר'!J4:J17)=14,F6+F8,0)</f>
        <v>0</v>
      </c>
      <c r="G9" s="12">
        <f>IF(COUNT('הצעת מחיר'!L4:L17)=14,G6+G8,0)</f>
        <v>0</v>
      </c>
      <c r="H9" s="12">
        <f>IF(COUNT('הצעת מחיר'!N4:N17)=14,H6+H8,0)</f>
        <v>0</v>
      </c>
    </row>
    <row r="10" spans="2:8">
      <c r="B10" s="13" t="s">
        <v>138</v>
      </c>
      <c r="C10" s="13" t="s">
        <v>139</v>
      </c>
      <c r="D10" s="13" t="str">
        <f>IF(D9=0,"",1+COUNTIF($D$9:$H$9,"&gt;"&amp;D9))</f>
        <v/>
      </c>
      <c r="E10" s="13" t="str">
        <f>IF(E9=0,"",1+COUNTIF($D$9:$H$9,"&gt;"&amp;E9))</f>
        <v/>
      </c>
      <c r="F10" s="13" t="str">
        <f>IF(F9=0,"",1+COUNTIF($D$9:$H$9,"&gt;"&amp;F9))</f>
        <v/>
      </c>
      <c r="G10" s="13" t="str">
        <f>IF(G9=0,"",1+COUNTIF($D$9:$H$9,"&gt;"&amp;G9))</f>
        <v/>
      </c>
      <c r="H10" s="13" t="str">
        <f>IF(H9=0,"",1+COUNTIF($D$9:$H$9,"&gt;"&amp;H9))</f>
        <v/>
      </c>
    </row>
    <row r="11" spans="2:8">
      <c r="B11" s="2" t="s">
        <v>140</v>
      </c>
      <c r="C11" s="2" t="s">
        <v>141</v>
      </c>
      <c r="D11" s="6"/>
      <c r="E11" s="6"/>
      <c r="F11" s="6"/>
      <c r="G11" s="6"/>
      <c r="H11" s="6"/>
    </row>
  </sheetData>
  <mergeCells count="1">
    <mergeCell ref="B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5</vt:i4>
      </vt:variant>
    </vt:vector>
  </HeadingPairs>
  <TitlesOfParts>
    <vt:vector size="5" baseType="lpstr">
      <vt:lpstr>תנאי סף</vt:lpstr>
      <vt:lpstr>איכות</vt:lpstr>
      <vt:lpstr>ראיונות</vt:lpstr>
      <vt:lpstr>הצעת מחיר</vt:lpstr>
      <vt:lpstr>סיכום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Yoav Ram</dc:creator>
  <cp:lastModifiedBy>שלומי תורג'מן</cp:lastModifiedBy>
  <dcterms:created xsi:type="dcterms:W3CDTF">2026-07-21T13:59:41Z</dcterms:created>
  <dcterms:modified xsi:type="dcterms:W3CDTF">2026-08-18T12:59:54Z</dcterms:modified>
</cp:coreProperties>
</file>