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8_{060D2CB9-71AC-4BAC-88D0-A04B4131EC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הנחות ונתוני עזר" sheetId="1" r:id="rId1"/>
    <sheet name="1. רמ&quot;ש" sheetId="2" r:id="rId2"/>
    <sheet name="משוחזר_גיליון1" sheetId="3" r:id="rId3"/>
    <sheet name="3. מאבטח מתקדם ב' - קריה חקלאית" sheetId="4" r:id="rId4"/>
    <sheet name="4. מאבטח מתקדם ב' - בית השר (מא" sheetId="5" r:id="rId5"/>
    <sheet name="5. מאבטח בסיסי - בודק ביטחוני" sheetId="6" r:id="rId6"/>
    <sheet name="6. אחר (כגון- מוקדן)" sheetId="7" r:id="rId7"/>
  </sheets>
  <externalReferences>
    <externalReference r:id="rId8"/>
  </externalReferences>
  <definedNames>
    <definedName name="_xlnm._FilterDatabase" localSheetId="1" hidden="1">'1. רמ"ש'!$A$4:$AA$14</definedName>
    <definedName name="_xlnm._FilterDatabase" localSheetId="3" hidden="1">'3. מאבטח מתקדם ב'' - קריה חקלאית'!$A$4:$AA$14</definedName>
    <definedName name="_xlnm._FilterDatabase" localSheetId="4" hidden="1">'4. מאבטח מתקדם ב'' - בית השר (מא'!$A$4:$AA$14</definedName>
    <definedName name="_xlnm._FilterDatabase" localSheetId="5" hidden="1">'5. מאבטח בסיסי - בודק ביטחוני'!$A$4:$AA$14</definedName>
    <definedName name="_xlnm._FilterDatabase" localSheetId="6" hidden="1">'6. אחר (כגון- מוקדן)'!$A$4:$AA$14</definedName>
    <definedName name="_xlnm._FilterDatabase" localSheetId="2" hidden="1">'[1]2'!$A$4:$AA$14</definedName>
    <definedName name="_xlnm.Print_Titles" localSheetId="1">'1. רמ"ש'!$1:$5</definedName>
    <definedName name="_xlnm.Print_Titles" localSheetId="3">'3. מאבטח מתקדם ב'' - קריה חקלאית'!$1:$5</definedName>
    <definedName name="_xlnm.Print_Titles" localSheetId="4">'4. מאבטח מתקדם ב'' - בית השר (מא'!$1:$5</definedName>
    <definedName name="_xlnm.Print_Titles" localSheetId="5">'5. מאבטח בסיסי - בודק ביטחוני'!$1:$5</definedName>
    <definedName name="_xlnm.Print_Titles" localSheetId="6">'6. אחר (כגון- מוקדן)'!$1:$5</definedName>
    <definedName name="_xlnm.Print_Titles" localSheetId="2">'[1]2'!$1:$5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" i="7" l="1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AA9" i="6"/>
  <c r="Z9" i="6"/>
  <c r="Y9" i="6"/>
  <c r="X9" i="6"/>
  <c r="W9" i="6"/>
  <c r="V9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A16" i="7" l="1"/>
  <c r="AA13" i="7"/>
  <c r="Z16" i="7"/>
  <c r="Z13" i="7"/>
  <c r="Y16" i="7"/>
  <c r="Y13" i="7"/>
  <c r="X16" i="7"/>
  <c r="X13" i="7"/>
  <c r="W16" i="7"/>
  <c r="W13" i="7"/>
  <c r="V16" i="7"/>
  <c r="V13" i="7"/>
  <c r="U16" i="7"/>
  <c r="U13" i="7"/>
  <c r="T16" i="7"/>
  <c r="T13" i="7"/>
  <c r="S16" i="7"/>
  <c r="S13" i="7"/>
  <c r="R16" i="7"/>
  <c r="R13" i="7"/>
  <c r="Q16" i="7"/>
  <c r="Q13" i="7"/>
  <c r="P16" i="7"/>
  <c r="P13" i="7"/>
  <c r="O16" i="7"/>
  <c r="O13" i="7"/>
  <c r="N16" i="7"/>
  <c r="N13" i="7"/>
  <c r="M13" i="7"/>
  <c r="M16" i="7"/>
  <c r="L16" i="7"/>
  <c r="L13" i="7"/>
  <c r="K13" i="7"/>
  <c r="K16" i="7"/>
  <c r="J13" i="7"/>
  <c r="J16" i="7"/>
  <c r="I16" i="7"/>
  <c r="I13" i="7"/>
  <c r="H16" i="7"/>
  <c r="H13" i="7"/>
  <c r="G16" i="7"/>
  <c r="G13" i="7"/>
  <c r="F16" i="7"/>
  <c r="F13" i="7"/>
  <c r="E16" i="7"/>
  <c r="E13" i="7"/>
  <c r="D16" i="7"/>
  <c r="D13" i="7"/>
  <c r="C16" i="7"/>
  <c r="C13" i="7"/>
  <c r="B16" i="7"/>
  <c r="B13" i="7"/>
  <c r="AA16" i="6"/>
  <c r="AA13" i="6"/>
  <c r="Z13" i="6"/>
  <c r="Z16" i="6"/>
  <c r="Y13" i="6"/>
  <c r="Y16" i="6"/>
  <c r="X16" i="6"/>
  <c r="X13" i="6"/>
  <c r="W16" i="6"/>
  <c r="W13" i="6"/>
  <c r="V13" i="6"/>
  <c r="V16" i="6"/>
  <c r="U16" i="6"/>
  <c r="U13" i="6"/>
  <c r="T16" i="6"/>
  <c r="T13" i="6"/>
  <c r="S16" i="6"/>
  <c r="S13" i="6"/>
  <c r="R13" i="6"/>
  <c r="R16" i="6"/>
  <c r="Q13" i="6"/>
  <c r="Q16" i="6"/>
  <c r="P16" i="6"/>
  <c r="P13" i="6"/>
  <c r="O16" i="6"/>
  <c r="O13" i="6"/>
  <c r="N16" i="6"/>
  <c r="N13" i="6"/>
  <c r="M16" i="6"/>
  <c r="M13" i="6"/>
  <c r="L13" i="6"/>
  <c r="L16" i="6"/>
  <c r="K13" i="6"/>
  <c r="K16" i="6"/>
  <c r="J13" i="6"/>
  <c r="J16" i="6"/>
  <c r="I13" i="6"/>
  <c r="I16" i="6"/>
  <c r="H13" i="6"/>
  <c r="H16" i="6"/>
  <c r="G13" i="6"/>
  <c r="G16" i="6"/>
  <c r="F16" i="6"/>
  <c r="F13" i="6"/>
  <c r="E16" i="6"/>
  <c r="E13" i="6"/>
  <c r="D16" i="6"/>
  <c r="D13" i="6"/>
  <c r="C16" i="6"/>
  <c r="C13" i="6"/>
  <c r="B16" i="6"/>
  <c r="B13" i="6"/>
  <c r="AA16" i="5"/>
  <c r="AA13" i="5"/>
  <c r="Z16" i="5"/>
  <c r="Z13" i="5"/>
  <c r="Y16" i="5"/>
  <c r="Y13" i="5"/>
  <c r="X16" i="5"/>
  <c r="X13" i="5"/>
  <c r="W16" i="5"/>
  <c r="W13" i="5"/>
  <c r="V16" i="5"/>
  <c r="V13" i="5"/>
  <c r="U16" i="5"/>
  <c r="U13" i="5"/>
  <c r="T16" i="5"/>
  <c r="T13" i="5"/>
  <c r="S16" i="5"/>
  <c r="S13" i="5"/>
  <c r="R16" i="5"/>
  <c r="R13" i="5"/>
  <c r="Q16" i="5"/>
  <c r="Q13" i="5"/>
  <c r="P13" i="5"/>
  <c r="P16" i="5"/>
  <c r="O16" i="5"/>
  <c r="O13" i="5"/>
  <c r="N16" i="5"/>
  <c r="N13" i="5"/>
  <c r="M16" i="5"/>
  <c r="M13" i="5"/>
  <c r="L16" i="5"/>
  <c r="L13" i="5"/>
  <c r="K16" i="5"/>
  <c r="K13" i="5"/>
  <c r="J16" i="5"/>
  <c r="J13" i="5"/>
  <c r="I16" i="5"/>
  <c r="I13" i="5"/>
  <c r="H13" i="5"/>
  <c r="H16" i="5"/>
  <c r="G16" i="5"/>
  <c r="G13" i="5"/>
  <c r="F16" i="5"/>
  <c r="F13" i="5"/>
  <c r="E16" i="5"/>
  <c r="E13" i="5"/>
  <c r="D16" i="5"/>
  <c r="D13" i="5"/>
  <c r="C16" i="5"/>
  <c r="C13" i="5"/>
  <c r="B16" i="5"/>
  <c r="B13" i="5"/>
  <c r="AA16" i="4"/>
  <c r="AA13" i="4"/>
  <c r="Z13" i="4"/>
  <c r="Z16" i="4"/>
  <c r="Y13" i="4"/>
  <c r="Y16" i="4"/>
  <c r="X16" i="4"/>
  <c r="X13" i="4"/>
  <c r="W16" i="4"/>
  <c r="W13" i="4"/>
  <c r="V16" i="4"/>
  <c r="V13" i="4"/>
  <c r="U16" i="4"/>
  <c r="U13" i="4"/>
  <c r="T16" i="4"/>
  <c r="T13" i="4"/>
  <c r="S16" i="4"/>
  <c r="S13" i="4"/>
  <c r="R16" i="4"/>
  <c r="R13" i="4"/>
  <c r="Q16" i="4"/>
  <c r="Q13" i="4"/>
  <c r="P16" i="4"/>
  <c r="P13" i="4"/>
  <c r="O16" i="4"/>
  <c r="O13" i="4"/>
  <c r="N16" i="4"/>
  <c r="N13" i="4"/>
  <c r="M16" i="4"/>
  <c r="M13" i="4"/>
  <c r="L16" i="4"/>
  <c r="L13" i="4"/>
  <c r="K16" i="4"/>
  <c r="K13" i="4"/>
  <c r="J13" i="4"/>
  <c r="J16" i="4"/>
  <c r="I16" i="4"/>
  <c r="I13" i="4"/>
  <c r="H16" i="4"/>
  <c r="H13" i="4"/>
  <c r="G16" i="4"/>
  <c r="G13" i="4"/>
  <c r="F16" i="4"/>
  <c r="F13" i="4"/>
  <c r="E16" i="4"/>
  <c r="E13" i="4"/>
  <c r="D16" i="4"/>
  <c r="D13" i="4"/>
  <c r="C16" i="4"/>
  <c r="C13" i="4"/>
  <c r="B16" i="4"/>
  <c r="B13" i="4"/>
  <c r="AA16" i="3"/>
  <c r="AA13" i="3"/>
  <c r="Z16" i="3"/>
  <c r="Z13" i="3"/>
  <c r="Y16" i="3"/>
  <c r="Y13" i="3"/>
  <c r="X16" i="3"/>
  <c r="X13" i="3"/>
  <c r="W16" i="3"/>
  <c r="W13" i="3"/>
  <c r="V16" i="3"/>
  <c r="V13" i="3"/>
  <c r="U13" i="3"/>
  <c r="U16" i="3"/>
  <c r="T13" i="3"/>
  <c r="T16" i="3"/>
  <c r="S13" i="3"/>
  <c r="S16" i="3"/>
  <c r="R16" i="3"/>
  <c r="R13" i="3"/>
  <c r="Q16" i="3"/>
  <c r="Q13" i="3"/>
  <c r="P16" i="3"/>
  <c r="P13" i="3"/>
  <c r="O16" i="3"/>
  <c r="O13" i="3"/>
  <c r="N16" i="3"/>
  <c r="N13" i="3"/>
  <c r="M16" i="3"/>
  <c r="M13" i="3"/>
  <c r="L16" i="3"/>
  <c r="L13" i="3"/>
  <c r="K16" i="3"/>
  <c r="K13" i="3"/>
  <c r="J13" i="3"/>
  <c r="J16" i="3"/>
  <c r="I16" i="3"/>
  <c r="I13" i="3"/>
  <c r="H13" i="3"/>
  <c r="H16" i="3"/>
  <c r="G13" i="3"/>
  <c r="G16" i="3"/>
  <c r="F13" i="3"/>
  <c r="F16" i="3"/>
  <c r="E16" i="3"/>
  <c r="E13" i="3"/>
  <c r="D13" i="3"/>
  <c r="D16" i="3"/>
  <c r="C16" i="3"/>
  <c r="C13" i="3"/>
  <c r="B16" i="3"/>
  <c r="B13" i="3"/>
  <c r="AA16" i="2"/>
  <c r="AA13" i="2"/>
  <c r="Z16" i="2"/>
  <c r="Z13" i="2"/>
  <c r="Y16" i="2"/>
  <c r="Y13" i="2"/>
  <c r="X16" i="2"/>
  <c r="X13" i="2"/>
  <c r="W16" i="2"/>
  <c r="W13" i="2"/>
  <c r="V16" i="2"/>
  <c r="V13" i="2"/>
  <c r="U16" i="2"/>
  <c r="U13" i="2"/>
  <c r="T16" i="2"/>
  <c r="T13" i="2"/>
  <c r="S16" i="2"/>
  <c r="S13" i="2"/>
  <c r="R16" i="2"/>
  <c r="R13" i="2"/>
  <c r="Q16" i="2"/>
  <c r="Q13" i="2"/>
  <c r="P16" i="2"/>
  <c r="P13" i="2"/>
  <c r="O13" i="2"/>
  <c r="O16" i="2"/>
  <c r="N16" i="2"/>
  <c r="N13" i="2"/>
  <c r="M16" i="2"/>
  <c r="M13" i="2"/>
  <c r="L16" i="2"/>
  <c r="L13" i="2"/>
  <c r="K16" i="2"/>
  <c r="K13" i="2"/>
  <c r="J16" i="2"/>
  <c r="J13" i="2"/>
  <c r="I16" i="2"/>
  <c r="I13" i="2"/>
  <c r="H16" i="2"/>
  <c r="H13" i="2"/>
  <c r="G16" i="2"/>
  <c r="G13" i="2"/>
  <c r="F16" i="2"/>
  <c r="F13" i="2"/>
  <c r="E16" i="2"/>
  <c r="E13" i="2"/>
  <c r="D16" i="2"/>
  <c r="D13" i="2"/>
  <c r="C16" i="2"/>
  <c r="C13" i="2"/>
  <c r="B16" i="2"/>
  <c r="B13" i="2"/>
  <c r="AA10" i="7" l="1"/>
  <c r="AA11" i="7"/>
  <c r="AA12" i="7"/>
  <c r="Z10" i="7"/>
  <c r="Z11" i="7"/>
  <c r="Z12" i="7"/>
  <c r="Y10" i="7"/>
  <c r="Y11" i="7"/>
  <c r="Y12" i="7"/>
  <c r="X10" i="7"/>
  <c r="X11" i="7"/>
  <c r="X12" i="7"/>
  <c r="W10" i="7"/>
  <c r="W11" i="7"/>
  <c r="W12" i="7"/>
  <c r="V10" i="7"/>
  <c r="V11" i="7"/>
  <c r="V12" i="7"/>
  <c r="U10" i="7"/>
  <c r="U11" i="7"/>
  <c r="U12" i="7"/>
  <c r="T10" i="7"/>
  <c r="T11" i="7"/>
  <c r="T12" i="7"/>
  <c r="S10" i="7"/>
  <c r="S11" i="7"/>
  <c r="S12" i="7"/>
  <c r="R10" i="7"/>
  <c r="R11" i="7"/>
  <c r="R12" i="7"/>
  <c r="Q10" i="7"/>
  <c r="Q11" i="7"/>
  <c r="Q12" i="7"/>
  <c r="P10" i="7"/>
  <c r="P11" i="7"/>
  <c r="P12" i="7"/>
  <c r="O10" i="7"/>
  <c r="O11" i="7"/>
  <c r="O12" i="7"/>
  <c r="N10" i="7"/>
  <c r="N11" i="7"/>
  <c r="N12" i="7"/>
  <c r="M10" i="7"/>
  <c r="M11" i="7"/>
  <c r="M12" i="7"/>
  <c r="L10" i="7"/>
  <c r="L11" i="7"/>
  <c r="L12" i="7"/>
  <c r="K10" i="7"/>
  <c r="K11" i="7"/>
  <c r="K12" i="7"/>
  <c r="J10" i="7"/>
  <c r="J11" i="7"/>
  <c r="J12" i="7"/>
  <c r="I10" i="7"/>
  <c r="I11" i="7"/>
  <c r="I12" i="7"/>
  <c r="H10" i="7"/>
  <c r="H11" i="7"/>
  <c r="H12" i="7"/>
  <c r="G10" i="7"/>
  <c r="G11" i="7"/>
  <c r="G12" i="7"/>
  <c r="F10" i="7"/>
  <c r="F11" i="7"/>
  <c r="F12" i="7"/>
  <c r="E10" i="7"/>
  <c r="E11" i="7"/>
  <c r="E12" i="7"/>
  <c r="D10" i="7"/>
  <c r="D11" i="7"/>
  <c r="D12" i="7"/>
  <c r="C10" i="7"/>
  <c r="C11" i="7"/>
  <c r="C12" i="7"/>
  <c r="B10" i="7"/>
  <c r="B11" i="7"/>
  <c r="B12" i="7"/>
  <c r="AA10" i="6"/>
  <c r="AA11" i="6"/>
  <c r="AA12" i="6"/>
  <c r="Z10" i="6"/>
  <c r="Z11" i="6"/>
  <c r="Z12" i="6"/>
  <c r="Y10" i="6"/>
  <c r="Y11" i="6"/>
  <c r="Y12" i="6"/>
  <c r="X10" i="6"/>
  <c r="X11" i="6"/>
  <c r="X12" i="6"/>
  <c r="W10" i="6"/>
  <c r="W11" i="6"/>
  <c r="W12" i="6"/>
  <c r="V10" i="6"/>
  <c r="V11" i="6"/>
  <c r="V12" i="6"/>
  <c r="U10" i="6"/>
  <c r="U11" i="6"/>
  <c r="U12" i="6"/>
  <c r="T10" i="6"/>
  <c r="T11" i="6"/>
  <c r="T12" i="6"/>
  <c r="S10" i="6"/>
  <c r="S11" i="6"/>
  <c r="S12" i="6"/>
  <c r="R10" i="6"/>
  <c r="R11" i="6"/>
  <c r="R12" i="6"/>
  <c r="Q10" i="6"/>
  <c r="Q11" i="6"/>
  <c r="Q12" i="6"/>
  <c r="P10" i="6"/>
  <c r="P11" i="6"/>
  <c r="P12" i="6"/>
  <c r="O10" i="6"/>
  <c r="O11" i="6"/>
  <c r="O12" i="6"/>
  <c r="N10" i="6"/>
  <c r="N11" i="6"/>
  <c r="N12" i="6"/>
  <c r="M10" i="6"/>
  <c r="M11" i="6"/>
  <c r="M12" i="6"/>
  <c r="L10" i="6"/>
  <c r="L11" i="6"/>
  <c r="L12" i="6"/>
  <c r="K10" i="6"/>
  <c r="K11" i="6"/>
  <c r="K12" i="6"/>
  <c r="J10" i="6"/>
  <c r="J11" i="6"/>
  <c r="J12" i="6"/>
  <c r="I10" i="6"/>
  <c r="I11" i="6"/>
  <c r="I12" i="6"/>
  <c r="H10" i="6"/>
  <c r="H11" i="6"/>
  <c r="H12" i="6"/>
  <c r="G10" i="6"/>
  <c r="G11" i="6"/>
  <c r="G12" i="6"/>
  <c r="F10" i="6"/>
  <c r="F11" i="6"/>
  <c r="F12" i="6"/>
  <c r="E10" i="6"/>
  <c r="E11" i="6"/>
  <c r="E12" i="6"/>
  <c r="D10" i="6"/>
  <c r="D11" i="6"/>
  <c r="D12" i="6"/>
  <c r="C10" i="6"/>
  <c r="C11" i="6"/>
  <c r="C12" i="6"/>
  <c r="B10" i="6"/>
  <c r="B11" i="6"/>
  <c r="B12" i="6"/>
  <c r="AA10" i="5"/>
  <c r="AA11" i="5"/>
  <c r="AA12" i="5"/>
  <c r="Z10" i="5"/>
  <c r="Z11" i="5"/>
  <c r="Z12" i="5"/>
  <c r="Y10" i="5"/>
  <c r="Y11" i="5"/>
  <c r="Y12" i="5"/>
  <c r="X10" i="5"/>
  <c r="X11" i="5"/>
  <c r="X12" i="5"/>
  <c r="W10" i="5"/>
  <c r="W11" i="5"/>
  <c r="W12" i="5"/>
  <c r="V10" i="5"/>
  <c r="V11" i="5"/>
  <c r="V12" i="5"/>
  <c r="U10" i="5"/>
  <c r="U11" i="5"/>
  <c r="U12" i="5"/>
  <c r="T10" i="5"/>
  <c r="T11" i="5"/>
  <c r="T12" i="5"/>
  <c r="S10" i="5"/>
  <c r="S11" i="5"/>
  <c r="S12" i="5"/>
  <c r="R10" i="5"/>
  <c r="R11" i="5"/>
  <c r="R12" i="5"/>
  <c r="Q10" i="5"/>
  <c r="Q11" i="5"/>
  <c r="Q12" i="5"/>
  <c r="P10" i="5"/>
  <c r="P11" i="5"/>
  <c r="P12" i="5"/>
  <c r="O10" i="5"/>
  <c r="O11" i="5"/>
  <c r="O12" i="5"/>
  <c r="N10" i="5"/>
  <c r="N11" i="5"/>
  <c r="N12" i="5"/>
  <c r="M10" i="5"/>
  <c r="M11" i="5"/>
  <c r="M12" i="5"/>
  <c r="L10" i="5"/>
  <c r="L11" i="5"/>
  <c r="L12" i="5"/>
  <c r="K10" i="5"/>
  <c r="K11" i="5"/>
  <c r="K12" i="5"/>
  <c r="J10" i="5"/>
  <c r="J11" i="5"/>
  <c r="J12" i="5"/>
  <c r="I10" i="5"/>
  <c r="I11" i="5"/>
  <c r="I12" i="5"/>
  <c r="H10" i="5"/>
  <c r="H11" i="5"/>
  <c r="H12" i="5"/>
  <c r="G10" i="5"/>
  <c r="G11" i="5"/>
  <c r="G12" i="5"/>
  <c r="F10" i="5"/>
  <c r="F11" i="5"/>
  <c r="F12" i="5"/>
  <c r="E10" i="5"/>
  <c r="E11" i="5"/>
  <c r="E12" i="5"/>
  <c r="D10" i="5"/>
  <c r="D11" i="5"/>
  <c r="D12" i="5"/>
  <c r="C10" i="5"/>
  <c r="C11" i="5"/>
  <c r="C12" i="5"/>
  <c r="B10" i="5"/>
  <c r="B11" i="5"/>
  <c r="B12" i="5"/>
  <c r="AA10" i="4"/>
  <c r="AA11" i="4"/>
  <c r="AA12" i="4"/>
  <c r="Z10" i="4"/>
  <c r="Z11" i="4"/>
  <c r="Z12" i="4"/>
  <c r="Y10" i="4"/>
  <c r="Y11" i="4"/>
  <c r="Y12" i="4"/>
  <c r="X10" i="4"/>
  <c r="X11" i="4"/>
  <c r="X12" i="4"/>
  <c r="W10" i="4"/>
  <c r="W11" i="4"/>
  <c r="W12" i="4"/>
  <c r="V10" i="4"/>
  <c r="V11" i="4"/>
  <c r="V12" i="4"/>
  <c r="U10" i="4"/>
  <c r="U11" i="4"/>
  <c r="U12" i="4"/>
  <c r="T10" i="4"/>
  <c r="T11" i="4"/>
  <c r="T12" i="4"/>
  <c r="S10" i="4"/>
  <c r="S11" i="4"/>
  <c r="S12" i="4"/>
  <c r="R10" i="4"/>
  <c r="R11" i="4"/>
  <c r="R12" i="4"/>
  <c r="Q10" i="4"/>
  <c r="Q11" i="4"/>
  <c r="Q12" i="4"/>
  <c r="P10" i="4"/>
  <c r="P11" i="4"/>
  <c r="P12" i="4"/>
  <c r="O10" i="4"/>
  <c r="O11" i="4"/>
  <c r="O12" i="4"/>
  <c r="N10" i="4"/>
  <c r="N11" i="4"/>
  <c r="N12" i="4"/>
  <c r="M10" i="4"/>
  <c r="M11" i="4"/>
  <c r="M12" i="4"/>
  <c r="L10" i="4"/>
  <c r="L11" i="4"/>
  <c r="L12" i="4"/>
  <c r="K10" i="4"/>
  <c r="K11" i="4"/>
  <c r="K12" i="4"/>
  <c r="J10" i="4"/>
  <c r="J11" i="4"/>
  <c r="J12" i="4"/>
  <c r="I10" i="4"/>
  <c r="I11" i="4"/>
  <c r="I12" i="4"/>
  <c r="H10" i="4"/>
  <c r="H11" i="4"/>
  <c r="H12" i="4"/>
  <c r="G10" i="4"/>
  <c r="G11" i="4"/>
  <c r="G12" i="4"/>
  <c r="F10" i="4"/>
  <c r="F11" i="4"/>
  <c r="F12" i="4"/>
  <c r="E10" i="4"/>
  <c r="E11" i="4"/>
  <c r="E12" i="4"/>
  <c r="D10" i="4"/>
  <c r="D11" i="4"/>
  <c r="D12" i="4"/>
  <c r="C10" i="4"/>
  <c r="C11" i="4"/>
  <c r="C12" i="4"/>
  <c r="B10" i="4"/>
  <c r="B11" i="4"/>
  <c r="B12" i="4"/>
  <c r="AA10" i="3"/>
  <c r="AA11" i="3"/>
  <c r="AA12" i="3"/>
  <c r="Z10" i="3"/>
  <c r="Z11" i="3"/>
  <c r="Z12" i="3"/>
  <c r="Y10" i="3"/>
  <c r="Y11" i="3"/>
  <c r="Y12" i="3"/>
  <c r="X10" i="3"/>
  <c r="X11" i="3"/>
  <c r="X12" i="3"/>
  <c r="W10" i="3"/>
  <c r="W11" i="3"/>
  <c r="W12" i="3"/>
  <c r="V10" i="3"/>
  <c r="V11" i="3"/>
  <c r="V12" i="3"/>
  <c r="U10" i="3"/>
  <c r="U11" i="3"/>
  <c r="U12" i="3"/>
  <c r="T10" i="3"/>
  <c r="T11" i="3"/>
  <c r="T12" i="3"/>
  <c r="S10" i="3"/>
  <c r="S11" i="3"/>
  <c r="S12" i="3"/>
  <c r="R10" i="3"/>
  <c r="R11" i="3"/>
  <c r="R12" i="3"/>
  <c r="Q10" i="3"/>
  <c r="Q11" i="3"/>
  <c r="Q12" i="3"/>
  <c r="P10" i="3"/>
  <c r="P11" i="3"/>
  <c r="P12" i="3"/>
  <c r="O10" i="3"/>
  <c r="O11" i="3"/>
  <c r="O12" i="3"/>
  <c r="N10" i="3"/>
  <c r="N11" i="3"/>
  <c r="N12" i="3"/>
  <c r="M10" i="3"/>
  <c r="M11" i="3"/>
  <c r="M12" i="3"/>
  <c r="L10" i="3"/>
  <c r="L11" i="3"/>
  <c r="L12" i="3"/>
  <c r="K10" i="3"/>
  <c r="K11" i="3"/>
  <c r="K12" i="3"/>
  <c r="J10" i="3"/>
  <c r="J11" i="3"/>
  <c r="J12" i="3"/>
  <c r="I10" i="3"/>
  <c r="I11" i="3"/>
  <c r="I12" i="3"/>
  <c r="H10" i="3"/>
  <c r="H11" i="3"/>
  <c r="H12" i="3"/>
  <c r="G10" i="3"/>
  <c r="G11" i="3"/>
  <c r="G12" i="3"/>
  <c r="F10" i="3"/>
  <c r="F11" i="3"/>
  <c r="F12" i="3"/>
  <c r="E10" i="3"/>
  <c r="E11" i="3"/>
  <c r="E12" i="3"/>
  <c r="D10" i="3"/>
  <c r="D11" i="3"/>
  <c r="D12" i="3"/>
  <c r="C10" i="3"/>
  <c r="C11" i="3"/>
  <c r="C12" i="3"/>
  <c r="B10" i="3"/>
  <c r="B11" i="3"/>
  <c r="B12" i="3"/>
  <c r="AA10" i="2"/>
  <c r="AA11" i="2"/>
  <c r="AA12" i="2"/>
  <c r="Z10" i="2"/>
  <c r="Z11" i="2"/>
  <c r="Z12" i="2"/>
  <c r="Y10" i="2"/>
  <c r="Y11" i="2"/>
  <c r="Y12" i="2"/>
  <c r="X10" i="2"/>
  <c r="X11" i="2"/>
  <c r="X12" i="2"/>
  <c r="W10" i="2"/>
  <c r="W11" i="2"/>
  <c r="W12" i="2"/>
  <c r="V10" i="2"/>
  <c r="V11" i="2"/>
  <c r="V12" i="2"/>
  <c r="U10" i="2"/>
  <c r="U11" i="2"/>
  <c r="U12" i="2"/>
  <c r="T10" i="2"/>
  <c r="T11" i="2"/>
  <c r="T12" i="2"/>
  <c r="S10" i="2"/>
  <c r="S11" i="2"/>
  <c r="S12" i="2"/>
  <c r="R10" i="2"/>
  <c r="R11" i="2"/>
  <c r="R12" i="2"/>
  <c r="Q10" i="2"/>
  <c r="Q11" i="2"/>
  <c r="Q12" i="2"/>
  <c r="P10" i="2"/>
  <c r="P11" i="2"/>
  <c r="P12" i="2"/>
  <c r="O10" i="2"/>
  <c r="O11" i="2"/>
  <c r="O12" i="2"/>
  <c r="N10" i="2"/>
  <c r="N11" i="2"/>
  <c r="N12" i="2"/>
  <c r="M10" i="2"/>
  <c r="M11" i="2"/>
  <c r="M12" i="2"/>
  <c r="L10" i="2"/>
  <c r="L11" i="2"/>
  <c r="L12" i="2"/>
  <c r="K10" i="2"/>
  <c r="K11" i="2"/>
  <c r="K12" i="2"/>
  <c r="J10" i="2"/>
  <c r="J11" i="2"/>
  <c r="J12" i="2"/>
  <c r="I10" i="2"/>
  <c r="I11" i="2"/>
  <c r="I12" i="2"/>
  <c r="H10" i="2"/>
  <c r="H11" i="2"/>
  <c r="H12" i="2"/>
  <c r="G10" i="2"/>
  <c r="G11" i="2"/>
  <c r="G12" i="2"/>
  <c r="F10" i="2"/>
  <c r="F11" i="2"/>
  <c r="F12" i="2"/>
  <c r="E10" i="2"/>
  <c r="E11" i="2"/>
  <c r="E12" i="2"/>
  <c r="D10" i="2"/>
  <c r="D11" i="2"/>
  <c r="D12" i="2"/>
  <c r="C10" i="2"/>
  <c r="C11" i="2"/>
  <c r="C12" i="2"/>
  <c r="B10" i="2"/>
  <c r="B11" i="2"/>
  <c r="B12" i="2"/>
  <c r="AA14" i="7" l="1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F5" authorId="0" shapeId="0" xr:uid="{00000000-0006-0000-0000-000001000000}">
      <text>
        <r>
          <rPr>
            <sz val="11"/>
            <color theme="1"/>
            <rFont val="Arial"/>
            <family val="2"/>
            <scheme val="minor"/>
          </rPr>
          <t>מקור שכרי היסוד: התמונה שסיפק המשתמש; הנתונים אומתו גם מול טבלת השכר בקובץ מכרז אבטחה חקלאות.</t>
        </r>
      </text>
    </comment>
    <comment ref="B15" authorId="0" shapeId="0" xr:uid="{00000000-0006-0000-0000-000002000000}">
      <text>
        <r>
          <rPr>
            <sz val="11"/>
            <color theme="1"/>
            <rFont val="Arial"/>
            <family val="2"/>
            <scheme val="minor"/>
          </rPr>
          <t>מקור: קובץ 068Wn000007wtwEIAQ (2).xlsx, גיליון נתוני עזר.</t>
        </r>
      </text>
    </comment>
  </commentList>
</comments>
</file>

<file path=xl/sharedStrings.xml><?xml version="1.0" encoding="utf-8"?>
<sst xmlns="http://schemas.openxmlformats.org/spreadsheetml/2006/main" count="159" uniqueCount="68">
  <si>
    <t>טבלאות עלות שעת עבודה - אבטחה | ותק 0-25</t>
  </si>
  <si>
    <t>הנחות חישוב</t>
  </si>
  <si>
    <t>שכרי יסוד לפי התמונה</t>
  </si>
  <si>
    <t>ימי עבודה בשבוע</t>
  </si>
  <si>
    <t>סוג עובד</t>
  </si>
  <si>
    <t>שנה ראשונה / ותק 0</t>
  </si>
  <si>
    <t>שנה שנייה / ותק 1</t>
  </si>
  <si>
    <t>שנה שלישית / ותק 2</t>
  </si>
  <si>
    <t>אירועים מזכים</t>
  </si>
  <si>
    <t>לא כולל</t>
  </si>
  <si>
    <t>רמ"ש</t>
  </si>
  <si>
    <t>שכר יסוד בוותק 0</t>
  </si>
  <si>
    <t>שנה ראשונה</t>
  </si>
  <si>
    <t>מאבטח מתקדם ב'</t>
  </si>
  <si>
    <t>שכר יסוד בוותק 1</t>
  </si>
  <si>
    <t>שנה שנייה</t>
  </si>
  <si>
    <t>מאבטח מתקדם ב' - קריה חקלאית (מאבטח שרים ג')</t>
  </si>
  <si>
    <t>שכר יסוד בוותק 2</t>
  </si>
  <si>
    <t>שנה שלישית</t>
  </si>
  <si>
    <t>מאבטח מתקדם ב' - בית השר (מאבטח שרים ב')</t>
  </si>
  <si>
    <t>שכר יסוד בוותק 3-25</t>
  </si>
  <si>
    <t>שכר השנה השלישית (הנחה)</t>
  </si>
  <si>
    <t>מאבטח בסיסי / בודק ביטחוני</t>
  </si>
  <si>
    <t>תוספת ותק בענף שמירה</t>
  </si>
  <si>
    <t>אחר (כגון: מוקדן)</t>
  </si>
  <si>
    <t>דיוק תצוגה</t>
  </si>
  <si>
    <t>3 ספרות אחרי הנקודה</t>
  </si>
  <si>
    <t>פרמטר</t>
  </si>
  <si>
    <t>ערך</t>
  </si>
  <si>
    <t>מקור/הערה</t>
  </si>
  <si>
    <t>שעות עבודה שנתיות בפועל - ללא אירועים, 5 ימים</t>
  </si>
  <si>
    <t>גיליון נתוני עזר בקובץ הסימולטור</t>
  </si>
  <si>
    <t>שעות עבודה ביום</t>
  </si>
  <si>
    <t>גיליון נתוני עזר</t>
  </si>
  <si>
    <t>שעות בחודש</t>
  </si>
  <si>
    <t>תעריף יום הבראה בשירות המדינה</t>
  </si>
  <si>
    <t>שכר מינימלי לקרן השתלמות</t>
  </si>
  <si>
    <t>תקרת מדרגה מופחתת לביטוח לאומי</t>
  </si>
  <si>
    <t>שיעור ביטוח לאומי מופחת</t>
  </si>
  <si>
    <t>שיעור ביטוח לאומי גבוה</t>
  </si>
  <si>
    <t>פנסיה - תגמולים</t>
  </si>
  <si>
    <t>פנסיה - פיצויים</t>
  </si>
  <si>
    <t>קרן השתלמות</t>
  </si>
  <si>
    <t>מקדם בסיס קרן השתלמות לפי הסימולטור</t>
  </si>
  <si>
    <t>מכויל לערך הדוגמה 3.204471486 בשכר 56.65, ותק 0</t>
  </si>
  <si>
    <t>וותק</t>
  </si>
  <si>
    <t>ימי הבראה</t>
  </si>
  <si>
    <t>ימי חופשה - 5 ימים</t>
  </si>
  <si>
    <t>עלות שעת עבודה למעסיק - רמ"ש</t>
  </si>
  <si>
    <t>5 ימי עבודה בשבוע | ללא אירועים מזכים | סכומים בש"ח לשעת עבודה</t>
  </si>
  <si>
    <t>רכיב עלות / שנות ותק</t>
  </si>
  <si>
    <t>שנת העסקה</t>
  </si>
  <si>
    <t>שכר יסוד שעתי</t>
  </si>
  <si>
    <t>תוספת ותק</t>
  </si>
  <si>
    <t>דמי הבראה</t>
  </si>
  <si>
    <t>חופשה שנתית</t>
  </si>
  <si>
    <t>דמי ביטוח לאומי</t>
  </si>
  <si>
    <t>פנסיה (תגמולים)</t>
  </si>
  <si>
    <t>פנסיה (פיצויים)</t>
  </si>
  <si>
    <t>סה"כ עלות שעת עבודה למעסיק</t>
  </si>
  <si>
    <t>בסיס פנימי</t>
  </si>
  <si>
    <t>ימי חופשה</t>
  </si>
  <si>
    <t>סף בטל"א שעתי</t>
  </si>
  <si>
    <t>עלות שעת עבודה למעסיק - מאבטח מתקדם ב'</t>
  </si>
  <si>
    <t>עלות שעת עבודה למעסיק - מאבטח מתקדם ב' - קריה חקלאית (מאבטח שרים ג')</t>
  </si>
  <si>
    <t>עלות שעת עבודה למעסיק - מאבטח מתקדם ב' - בית השר (מאבטח שרים ב')</t>
  </si>
  <si>
    <t>עלות שעת עבודה למעסיק - מאבטח בסיסי / בודק ביטחוני</t>
  </si>
  <si>
    <t>עלות שעת עבודה למעסיק - אחר (כגון: מוקדן)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</si>
</sst>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₪0.00"/>
    <numFmt numFmtId="165" formatCode="0.0000"/>
    <numFmt numFmtId="166" formatCode="\₪0.000;[Red]\(\₪0.000\);\-"/>
    <numFmt numFmtId="167" formatCode="0.000000"/>
  </numFmts>
  <fonts count="11" x14ac:knownFonts="1">
    <font>
      <sz val="11"/>
      <color theme="1"/>
      <name val="Arial"/>
      <family val="2"/>
      <scheme val="minor"/>
    </font>
    <font>
      <b/>
      <sz val="16"/>
      <color rgb="FFFFFFFF"/>
      <name val="Arial"/>
    </font>
    <font>
      <b/>
      <sz val="11"/>
      <color rgb="FFFFFFFF"/>
      <name val="Arial"/>
    </font>
    <font>
      <sz val="11"/>
      <color rgb="FF666666"/>
      <name val="Arial"/>
    </font>
    <font>
      <sz val="11"/>
      <color rgb="FF0000FF"/>
      <name val="Arial"/>
    </font>
    <font>
      <sz val="11"/>
      <color rgb="FF808080"/>
      <name val="Arial"/>
    </font>
    <font>
      <b/>
      <sz val="11"/>
      <name val="Arial"/>
    </font>
    <font>
      <b/>
      <sz val="15"/>
      <color rgb="FFFFFFFF"/>
      <name val="Arial"/>
    </font>
    <font>
      <i/>
      <sz val="11"/>
      <color rgb="FF666666"/>
      <name val="Arial"/>
    </font>
    <font>
      <b/>
      <sz val="11"/>
      <color rgb="FF000000"/>
      <name val="Arial"/>
    </font>
    <font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E7E6E6"/>
      </patternFill>
    </fill>
    <fill>
      <patternFill patternType="solid">
        <fgColor rgb="FF9DC3E6"/>
      </patternFill>
    </fill>
    <fill>
      <patternFill patternType="solid">
        <fgColor rgb="FFFFF2CC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/>
      <right/>
      <top style="medium">
        <color rgb="FF17365D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Font="1" applyFill="1"/>
    <xf numFmtId="0" fontId="3" fillId="0" borderId="0" xfId="0" applyFont="1"/>
    <xf numFmtId="0" fontId="4" fillId="0" borderId="0" xfId="0" applyFont="1"/>
    <xf numFmtId="0" fontId="6" fillId="4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0" fillId="4" borderId="0" xfId="0" applyFont="1" applyFill="1"/>
    <xf numFmtId="166" fontId="4" fillId="6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0" fontId="6" fillId="7" borderId="1" xfId="0" applyFont="1" applyFill="1" applyBorder="1"/>
    <xf numFmtId="166" fontId="6" fillId="7" borderId="1" xfId="0" applyNumberFormat="1" applyFont="1" applyFill="1" applyBorder="1" applyAlignment="1">
      <alignment horizontal="center"/>
    </xf>
    <xf numFmtId="164" fontId="4" fillId="0" borderId="0" xfId="0" applyNumberFormat="1" applyFont="1"/>
    <xf numFmtId="165" fontId="5" fillId="0" borderId="0" xfId="0" applyNumberFormat="1" applyFont="1"/>
    <xf numFmtId="167" fontId="0" fillId="0" borderId="0" xfId="0" applyNumberFormat="1"/>
    <xf numFmtId="0" fontId="1" fillId="2" borderId="0" xfId="0" applyFont="1" applyFill="1" applyAlignment="1">
      <alignment horizontal="right"/>
    </xf>
    <xf numFmtId="0" fontId="0" fillId="0" borderId="0" xfId="0" applyAlignment="1"/>
    <xf numFmtId="0" fontId="7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.%20&#1502;&#1488;&#1489;&#1496;&#1495;%20&#1502;&#1514;&#1511;&#1491;&#1501;%20&#1489;'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showGridLines="0" rightToLeft="1" tabSelected="1" workbookViewId="0">
      <pane ySplit="3" topLeftCell="A4" activePane="bottomLeft" state="frozen"/>
      <selection pane="bottomLeft" sqref="A1:F1"/>
    </sheetView>
  </sheetViews>
  <sheetFormatPr defaultRowHeight="13.8" x14ac:dyDescent="0.25"/>
  <cols>
    <col min="1" max="1" width="48" customWidth="1"/>
    <col min="2" max="2" width="22" customWidth="1"/>
    <col min="3" max="3" width="42" customWidth="1"/>
    <col min="4" max="4" width="3" customWidth="1"/>
    <col min="5" max="5" width="52" customWidth="1"/>
    <col min="6" max="8" width="20" customWidth="1"/>
  </cols>
  <sheetData>
    <row r="1" spans="1:8" ht="21" x14ac:dyDescent="0.4">
      <c r="A1" s="16" t="s">
        <v>0</v>
      </c>
      <c r="B1" s="17"/>
      <c r="C1" s="17"/>
      <c r="D1" s="17"/>
      <c r="E1" s="17"/>
      <c r="F1" s="17"/>
    </row>
    <row r="3" spans="1:8" x14ac:dyDescent="0.25">
      <c r="A3" s="1" t="s">
        <v>1</v>
      </c>
      <c r="E3" s="1" t="s">
        <v>2</v>
      </c>
    </row>
    <row r="4" spans="1:8" x14ac:dyDescent="0.25">
      <c r="A4" s="2" t="s">
        <v>3</v>
      </c>
      <c r="B4" s="3">
        <v>5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x14ac:dyDescent="0.25">
      <c r="A5" s="2" t="s">
        <v>8</v>
      </c>
      <c r="B5" s="3" t="s">
        <v>9</v>
      </c>
      <c r="E5" t="s">
        <v>10</v>
      </c>
      <c r="F5" s="13">
        <v>63</v>
      </c>
      <c r="G5" s="13">
        <v>63</v>
      </c>
      <c r="H5" s="13">
        <v>63</v>
      </c>
    </row>
    <row r="6" spans="1:8" x14ac:dyDescent="0.25">
      <c r="A6" s="2" t="s">
        <v>11</v>
      </c>
      <c r="B6" s="3" t="s">
        <v>12</v>
      </c>
      <c r="E6" t="s">
        <v>13</v>
      </c>
      <c r="F6" s="13">
        <v>51</v>
      </c>
      <c r="G6" s="13">
        <v>53</v>
      </c>
      <c r="H6" s="13">
        <v>54</v>
      </c>
    </row>
    <row r="7" spans="1:8" x14ac:dyDescent="0.25">
      <c r="A7" s="2" t="s">
        <v>14</v>
      </c>
      <c r="B7" s="3" t="s">
        <v>15</v>
      </c>
      <c r="E7" t="s">
        <v>16</v>
      </c>
      <c r="F7" s="13">
        <v>59</v>
      </c>
      <c r="G7" s="13">
        <v>61</v>
      </c>
      <c r="H7" s="13">
        <v>62</v>
      </c>
    </row>
    <row r="8" spans="1:8" x14ac:dyDescent="0.25">
      <c r="A8" s="2" t="s">
        <v>17</v>
      </c>
      <c r="B8" s="3" t="s">
        <v>18</v>
      </c>
      <c r="E8" t="s">
        <v>19</v>
      </c>
      <c r="F8" s="13">
        <v>61.5</v>
      </c>
      <c r="G8" s="13">
        <v>63.5</v>
      </c>
      <c r="H8" s="13">
        <v>64.5</v>
      </c>
    </row>
    <row r="9" spans="1:8" x14ac:dyDescent="0.25">
      <c r="A9" s="2" t="s">
        <v>20</v>
      </c>
      <c r="B9" s="3" t="s">
        <v>21</v>
      </c>
      <c r="E9" t="s">
        <v>22</v>
      </c>
      <c r="F9" s="13">
        <v>48.5</v>
      </c>
      <c r="G9" s="13">
        <v>50.5</v>
      </c>
      <c r="H9" s="13">
        <v>51.5</v>
      </c>
    </row>
    <row r="10" spans="1:8" x14ac:dyDescent="0.25">
      <c r="A10" s="2" t="s">
        <v>23</v>
      </c>
      <c r="B10" s="3">
        <v>0</v>
      </c>
      <c r="E10" t="s">
        <v>24</v>
      </c>
      <c r="F10" s="13">
        <v>47.5</v>
      </c>
      <c r="G10" s="13">
        <v>49.5</v>
      </c>
      <c r="H10" s="13">
        <v>50.5</v>
      </c>
    </row>
    <row r="11" spans="1:8" x14ac:dyDescent="0.25">
      <c r="A11" s="2" t="s">
        <v>25</v>
      </c>
      <c r="B11" s="3" t="s">
        <v>26</v>
      </c>
    </row>
    <row r="14" spans="1:8" x14ac:dyDescent="0.25">
      <c r="A14" s="5" t="s">
        <v>27</v>
      </c>
      <c r="B14" s="5" t="s">
        <v>28</v>
      </c>
      <c r="C14" s="5" t="s">
        <v>29</v>
      </c>
    </row>
    <row r="15" spans="1:8" x14ac:dyDescent="0.25">
      <c r="A15" t="s">
        <v>30</v>
      </c>
      <c r="B15" s="14">
        <v>2083.1999999999998</v>
      </c>
      <c r="C15" t="s">
        <v>31</v>
      </c>
    </row>
    <row r="16" spans="1:8" x14ac:dyDescent="0.25">
      <c r="A16" t="s">
        <v>32</v>
      </c>
      <c r="B16" s="14">
        <v>8.4</v>
      </c>
      <c r="C16" t="s">
        <v>33</v>
      </c>
    </row>
    <row r="17" spans="1:3" x14ac:dyDescent="0.25">
      <c r="A17" t="s">
        <v>34</v>
      </c>
      <c r="B17" s="14">
        <v>182</v>
      </c>
      <c r="C17" t="s">
        <v>33</v>
      </c>
    </row>
    <row r="18" spans="1:3" x14ac:dyDescent="0.25">
      <c r="A18" t="s">
        <v>35</v>
      </c>
      <c r="B18" s="14">
        <v>511.6</v>
      </c>
      <c r="C18" t="s">
        <v>33</v>
      </c>
    </row>
    <row r="19" spans="1:3" x14ac:dyDescent="0.25">
      <c r="A19" t="s">
        <v>36</v>
      </c>
      <c r="B19" s="14">
        <v>39.114560439560442</v>
      </c>
      <c r="C19" t="s">
        <v>33</v>
      </c>
    </row>
    <row r="20" spans="1:3" x14ac:dyDescent="0.25">
      <c r="A20" t="s">
        <v>37</v>
      </c>
      <c r="B20" s="14">
        <v>7703</v>
      </c>
      <c r="C20" t="s">
        <v>33</v>
      </c>
    </row>
    <row r="21" spans="1:3" x14ac:dyDescent="0.25">
      <c r="A21" t="s">
        <v>38</v>
      </c>
      <c r="B21" s="14">
        <v>4.5100000000000001E-2</v>
      </c>
      <c r="C21" t="s">
        <v>33</v>
      </c>
    </row>
    <row r="22" spans="1:3" x14ac:dyDescent="0.25">
      <c r="A22" t="s">
        <v>39</v>
      </c>
      <c r="B22" s="14">
        <v>7.5999999999999998E-2</v>
      </c>
      <c r="C22" t="s">
        <v>33</v>
      </c>
    </row>
    <row r="23" spans="1:3" x14ac:dyDescent="0.25">
      <c r="A23" t="s">
        <v>40</v>
      </c>
      <c r="B23" s="14">
        <v>7.4999999999999997E-2</v>
      </c>
      <c r="C23" t="s">
        <v>33</v>
      </c>
    </row>
    <row r="24" spans="1:3" x14ac:dyDescent="0.25">
      <c r="A24" t="s">
        <v>41</v>
      </c>
      <c r="B24" s="14">
        <v>8.3299999999999999E-2</v>
      </c>
      <c r="C24" t="s">
        <v>33</v>
      </c>
    </row>
    <row r="25" spans="1:3" x14ac:dyDescent="0.25">
      <c r="A25" t="s">
        <v>42</v>
      </c>
      <c r="B25" s="14">
        <v>7.4999999999999997E-2</v>
      </c>
      <c r="C25" t="s">
        <v>33</v>
      </c>
    </row>
    <row r="26" spans="1:3" x14ac:dyDescent="0.25">
      <c r="A26" t="s">
        <v>43</v>
      </c>
      <c r="B26" s="15">
        <v>0.69046002541148099</v>
      </c>
      <c r="C26" t="s">
        <v>44</v>
      </c>
    </row>
    <row r="27" spans="1:3" x14ac:dyDescent="0.25">
      <c r="A27" s="5" t="s">
        <v>45</v>
      </c>
      <c r="B27" s="5" t="s">
        <v>46</v>
      </c>
      <c r="C27" s="5" t="s">
        <v>47</v>
      </c>
    </row>
    <row r="28" spans="1:3" x14ac:dyDescent="0.25">
      <c r="A28">
        <v>0</v>
      </c>
      <c r="B28">
        <v>7</v>
      </c>
      <c r="C28">
        <v>12</v>
      </c>
    </row>
    <row r="29" spans="1:3" x14ac:dyDescent="0.25">
      <c r="A29">
        <v>1</v>
      </c>
      <c r="B29">
        <v>7</v>
      </c>
      <c r="C29">
        <v>12</v>
      </c>
    </row>
    <row r="30" spans="1:3" x14ac:dyDescent="0.25">
      <c r="A30">
        <v>2</v>
      </c>
      <c r="B30">
        <v>7</v>
      </c>
      <c r="C30">
        <v>12</v>
      </c>
    </row>
    <row r="31" spans="1:3" x14ac:dyDescent="0.25">
      <c r="A31">
        <v>3</v>
      </c>
      <c r="B31">
        <v>9</v>
      </c>
      <c r="C31">
        <v>12</v>
      </c>
    </row>
    <row r="32" spans="1:3" x14ac:dyDescent="0.25">
      <c r="A32">
        <v>4</v>
      </c>
      <c r="B32">
        <v>9</v>
      </c>
      <c r="C32">
        <v>13</v>
      </c>
    </row>
    <row r="33" spans="1:3" x14ac:dyDescent="0.25">
      <c r="A33">
        <v>5</v>
      </c>
      <c r="B33">
        <v>10</v>
      </c>
      <c r="C33">
        <v>18</v>
      </c>
    </row>
    <row r="34" spans="1:3" x14ac:dyDescent="0.25">
      <c r="A34">
        <v>6</v>
      </c>
      <c r="B34">
        <v>10</v>
      </c>
      <c r="C34">
        <v>19</v>
      </c>
    </row>
    <row r="35" spans="1:3" x14ac:dyDescent="0.25">
      <c r="A35">
        <v>7</v>
      </c>
      <c r="B35">
        <v>10</v>
      </c>
      <c r="C35">
        <v>19</v>
      </c>
    </row>
    <row r="36" spans="1:3" x14ac:dyDescent="0.25">
      <c r="A36">
        <v>8</v>
      </c>
      <c r="B36">
        <v>10</v>
      </c>
      <c r="C36">
        <v>23</v>
      </c>
    </row>
    <row r="37" spans="1:3" x14ac:dyDescent="0.25">
      <c r="A37">
        <v>9</v>
      </c>
      <c r="B37">
        <v>10</v>
      </c>
      <c r="C37">
        <v>23</v>
      </c>
    </row>
    <row r="38" spans="1:3" x14ac:dyDescent="0.25">
      <c r="A38">
        <v>10</v>
      </c>
      <c r="B38">
        <v>10</v>
      </c>
      <c r="C38">
        <v>23</v>
      </c>
    </row>
    <row r="39" spans="1:3" x14ac:dyDescent="0.25">
      <c r="A39">
        <v>11</v>
      </c>
      <c r="B39">
        <v>10</v>
      </c>
      <c r="C39">
        <v>23</v>
      </c>
    </row>
    <row r="40" spans="1:3" x14ac:dyDescent="0.25">
      <c r="A40">
        <v>12</v>
      </c>
      <c r="B40">
        <v>10</v>
      </c>
      <c r="C40">
        <v>23</v>
      </c>
    </row>
    <row r="41" spans="1:3" x14ac:dyDescent="0.25">
      <c r="A41">
        <v>13</v>
      </c>
      <c r="B41">
        <v>10</v>
      </c>
      <c r="C41">
        <v>23</v>
      </c>
    </row>
    <row r="42" spans="1:3" x14ac:dyDescent="0.25">
      <c r="A42">
        <v>14</v>
      </c>
      <c r="B42">
        <v>10</v>
      </c>
      <c r="C42">
        <v>23</v>
      </c>
    </row>
    <row r="43" spans="1:3" x14ac:dyDescent="0.25">
      <c r="A43">
        <v>15</v>
      </c>
      <c r="B43">
        <v>11</v>
      </c>
      <c r="C43">
        <v>23</v>
      </c>
    </row>
    <row r="44" spans="1:3" x14ac:dyDescent="0.25">
      <c r="A44">
        <v>16</v>
      </c>
      <c r="B44">
        <v>11</v>
      </c>
      <c r="C44">
        <v>23</v>
      </c>
    </row>
    <row r="45" spans="1:3" x14ac:dyDescent="0.25">
      <c r="A45">
        <v>17</v>
      </c>
      <c r="B45">
        <v>11</v>
      </c>
      <c r="C45">
        <v>23</v>
      </c>
    </row>
    <row r="46" spans="1:3" x14ac:dyDescent="0.25">
      <c r="A46">
        <v>18</v>
      </c>
      <c r="B46">
        <v>11</v>
      </c>
      <c r="C46">
        <v>23</v>
      </c>
    </row>
    <row r="47" spans="1:3" x14ac:dyDescent="0.25">
      <c r="A47">
        <v>19</v>
      </c>
      <c r="B47">
        <v>12</v>
      </c>
      <c r="C47">
        <v>23</v>
      </c>
    </row>
    <row r="48" spans="1:3" x14ac:dyDescent="0.25">
      <c r="A48">
        <v>20</v>
      </c>
      <c r="B48">
        <v>12</v>
      </c>
      <c r="C48">
        <v>23</v>
      </c>
    </row>
    <row r="49" spans="1:3" x14ac:dyDescent="0.25">
      <c r="A49">
        <v>21</v>
      </c>
      <c r="B49">
        <v>12</v>
      </c>
      <c r="C49">
        <v>23</v>
      </c>
    </row>
    <row r="50" spans="1:3" x14ac:dyDescent="0.25">
      <c r="A50">
        <v>22</v>
      </c>
      <c r="B50">
        <v>12</v>
      </c>
      <c r="C50">
        <v>23</v>
      </c>
    </row>
    <row r="51" spans="1:3" x14ac:dyDescent="0.25">
      <c r="A51">
        <v>23</v>
      </c>
      <c r="B51">
        <v>12</v>
      </c>
      <c r="C51">
        <v>23</v>
      </c>
    </row>
    <row r="52" spans="1:3" x14ac:dyDescent="0.25">
      <c r="A52">
        <v>24</v>
      </c>
      <c r="B52">
        <v>13</v>
      </c>
      <c r="C52">
        <v>23</v>
      </c>
    </row>
    <row r="53" spans="1:3" x14ac:dyDescent="0.25">
      <c r="A53">
        <v>25</v>
      </c>
      <c r="B53">
        <v>13</v>
      </c>
      <c r="C53">
        <v>23</v>
      </c>
    </row>
  </sheetData>
  <mergeCells count="1">
    <mergeCell ref="A1:F1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34" customWidth="1"/>
    <col min="2" max="27" width="12" customWidth="1"/>
  </cols>
  <sheetData>
    <row r="1" spans="1:27" ht="19.2" x14ac:dyDescent="0.35">
      <c r="A1" s="18" t="s">
        <v>48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4.4" x14ac:dyDescent="0.3">
      <c r="A2" s="19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x14ac:dyDescent="0.25">
      <c r="A4" s="5" t="s">
        <v>50</v>
      </c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  <c r="X4" s="6">
        <v>22</v>
      </c>
      <c r="Y4" s="6">
        <v>23</v>
      </c>
      <c r="Z4" s="6">
        <v>24</v>
      </c>
      <c r="AA4" s="6">
        <v>25</v>
      </c>
    </row>
    <row r="5" spans="1:27" x14ac:dyDescent="0.25">
      <c r="A5" s="5" t="s">
        <v>51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</row>
    <row r="6" spans="1:27" x14ac:dyDescent="0.25">
      <c r="A6" s="8" t="s">
        <v>52</v>
      </c>
      <c r="B6" s="9">
        <v>63</v>
      </c>
      <c r="C6" s="9">
        <v>63</v>
      </c>
      <c r="D6" s="9">
        <v>63</v>
      </c>
      <c r="E6" s="9">
        <v>63</v>
      </c>
      <c r="F6" s="9">
        <v>63</v>
      </c>
      <c r="G6" s="9">
        <v>63</v>
      </c>
      <c r="H6" s="9">
        <v>63</v>
      </c>
      <c r="I6" s="9">
        <v>63</v>
      </c>
      <c r="J6" s="9">
        <v>63</v>
      </c>
      <c r="K6" s="9">
        <v>63</v>
      </c>
      <c r="L6" s="9">
        <v>63</v>
      </c>
      <c r="M6" s="9">
        <v>63</v>
      </c>
      <c r="N6" s="9">
        <v>63</v>
      </c>
      <c r="O6" s="9">
        <v>63</v>
      </c>
      <c r="P6" s="9">
        <v>63</v>
      </c>
      <c r="Q6" s="9">
        <v>63</v>
      </c>
      <c r="R6" s="9">
        <v>63</v>
      </c>
      <c r="S6" s="9">
        <v>63</v>
      </c>
      <c r="T6" s="9">
        <v>63</v>
      </c>
      <c r="U6" s="9">
        <v>63</v>
      </c>
      <c r="V6" s="9">
        <v>63</v>
      </c>
      <c r="W6" s="9">
        <v>63</v>
      </c>
      <c r="X6" s="9">
        <v>63</v>
      </c>
      <c r="Y6" s="9">
        <v>63</v>
      </c>
      <c r="Z6" s="9">
        <v>63</v>
      </c>
      <c r="AA6" s="9">
        <v>63</v>
      </c>
    </row>
    <row r="7" spans="1:27" x14ac:dyDescent="0.25">
      <c r="A7" s="8" t="s">
        <v>53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5">
      <c r="A8" s="8" t="s">
        <v>54</v>
      </c>
      <c r="B8" s="10">
        <f>B18*'הנחות ונתוני עזר'!$B$18/'הנחות ונתוני עזר'!$B$15</f>
        <v>1.7190860215053767</v>
      </c>
      <c r="C8" s="10">
        <f>C18*'הנחות ונתוני עזר'!$B$18/'הנחות ונתוני עזר'!$B$15</f>
        <v>1.7190860215053767</v>
      </c>
      <c r="D8" s="10">
        <f>D18*'הנחות ונתוני עזר'!$B$18/'הנחות ונתוני עזר'!$B$15</f>
        <v>1.7190860215053767</v>
      </c>
      <c r="E8" s="10">
        <f>E18*'הנחות ונתוני עזר'!$B$18/'הנחות ונתוני עזר'!$B$15</f>
        <v>2.2102534562211984</v>
      </c>
      <c r="F8" s="10">
        <f>F18*'הנחות ונתוני עזר'!$B$18/'הנחות ונתוני עזר'!$B$15</f>
        <v>2.2102534562211984</v>
      </c>
      <c r="G8" s="10">
        <f>G18*'הנחות ונתוני עזר'!$B$18/'הנחות ונתוני עזר'!$B$15</f>
        <v>2.4558371735791091</v>
      </c>
      <c r="H8" s="10">
        <f>H18*'הנחות ונתוני עזר'!$B$18/'הנחות ונתוני עזר'!$B$15</f>
        <v>2.4558371735791091</v>
      </c>
      <c r="I8" s="10">
        <f>I18*'הנחות ונתוני עזר'!$B$18/'הנחות ונתוני עזר'!$B$15</f>
        <v>2.4558371735791091</v>
      </c>
      <c r="J8" s="10">
        <f>J18*'הנחות ונתוני עזר'!$B$18/'הנחות ונתוני עזר'!$B$15</f>
        <v>2.4558371735791091</v>
      </c>
      <c r="K8" s="10">
        <f>K18*'הנחות ונתוני עזר'!$B$18/'הנחות ונתוני עזר'!$B$15</f>
        <v>2.4558371735791091</v>
      </c>
      <c r="L8" s="10">
        <f>L18*'הנחות ונתוני עזר'!$B$18/'הנחות ונתוני עזר'!$B$15</f>
        <v>2.4558371735791091</v>
      </c>
      <c r="M8" s="10">
        <f>M18*'הנחות ונתוני עזר'!$B$18/'הנחות ונתוני עזר'!$B$15</f>
        <v>2.4558371735791091</v>
      </c>
      <c r="N8" s="10">
        <f>N18*'הנחות ונתוני עזר'!$B$18/'הנחות ונתוני עזר'!$B$15</f>
        <v>2.4558371735791091</v>
      </c>
      <c r="O8" s="10">
        <f>O18*'הנחות ונתוני עזר'!$B$18/'הנחות ונתוני עזר'!$B$15</f>
        <v>2.4558371735791091</v>
      </c>
      <c r="P8" s="10">
        <f>P18*'הנחות ונתוני עזר'!$B$18/'הנחות ונתוני עזר'!$B$15</f>
        <v>2.4558371735791091</v>
      </c>
      <c r="Q8" s="10">
        <f>Q18*'הנחות ונתוני עזר'!$B$18/'הנחות ונתוני עזר'!$B$15</f>
        <v>2.7014208909370203</v>
      </c>
      <c r="R8" s="10">
        <f>R18*'הנחות ונתוני עזר'!$B$18/'הנחות ונתוני עזר'!$B$15</f>
        <v>2.7014208909370203</v>
      </c>
      <c r="S8" s="10">
        <f>S18*'הנחות ונתוני עזר'!$B$18/'הנחות ונתוני עזר'!$B$15</f>
        <v>2.7014208909370203</v>
      </c>
      <c r="T8" s="10">
        <f>T18*'הנחות ונתוני עזר'!$B$18/'הנחות ונתוני עזר'!$B$15</f>
        <v>2.7014208909370203</v>
      </c>
      <c r="U8" s="10">
        <f>U18*'הנחות ונתוני עזר'!$B$18/'הנחות ונתוני עזר'!$B$15</f>
        <v>2.9470046082949315</v>
      </c>
      <c r="V8" s="10">
        <f>V18*'הנחות ונתוני עזר'!$B$18/'הנחות ונתוני עזר'!$B$15</f>
        <v>2.9470046082949315</v>
      </c>
      <c r="W8" s="10">
        <f>W18*'הנחות ונתוני עזר'!$B$18/'הנחות ונתוני עזר'!$B$15</f>
        <v>2.9470046082949315</v>
      </c>
      <c r="X8" s="10">
        <f>X18*'הנחות ונתוני עזר'!$B$18/'הנחות ונתוני עזר'!$B$15</f>
        <v>2.9470046082949315</v>
      </c>
      <c r="Y8" s="10">
        <f>Y18*'הנחות ונתוני עזר'!$B$18/'הנחות ונתוני עזר'!$B$15</f>
        <v>2.9470046082949315</v>
      </c>
      <c r="Z8" s="10">
        <f>Z18*'הנחות ונתוני עזר'!$B$18/'הנחות ונתוני עזר'!$B$15</f>
        <v>3.1925883256528422</v>
      </c>
      <c r="AA8" s="10">
        <f>AA18*'הנחות ונתוני עזר'!$B$18/'הנחות ונתוני עזר'!$B$15</f>
        <v>3.1925883256528422</v>
      </c>
    </row>
    <row r="9" spans="1:27" x14ac:dyDescent="0.25">
      <c r="A9" s="8" t="s">
        <v>55</v>
      </c>
      <c r="B9" s="10">
        <f>(B6+B7)*'הנחות ונתוני עזר'!$B$16*B17/'הנחות ונתוני עזר'!$B$15</f>
        <v>3.0483870967741939</v>
      </c>
      <c r="C9" s="10">
        <f>(C6+C7)*'הנחות ונתוני עזר'!$B$16*C17/'הנחות ונתוני עזר'!$B$15</f>
        <v>3.0483870967741939</v>
      </c>
      <c r="D9" s="10">
        <f>(D6+D7)*'הנחות ונתוני עזר'!$B$16*D17/'הנחות ונתוני עזר'!$B$15</f>
        <v>3.0483870967741939</v>
      </c>
      <c r="E9" s="10">
        <f>(E6+E7)*'הנחות ונתוני עזר'!$B$16*E17/'הנחות ונתוני עזר'!$B$15</f>
        <v>3.0483870967741939</v>
      </c>
      <c r="F9" s="10">
        <f>(F6+F7)*'הנחות ונתוני עזר'!$B$16*F17/'הנחות ונתוני עזר'!$B$15</f>
        <v>3.30241935483871</v>
      </c>
      <c r="G9" s="10">
        <f>(G6+G7)*'הנחות ונתוני עזר'!$B$16*G17/'הנחות ונתוני עזר'!$B$15</f>
        <v>4.5725806451612909</v>
      </c>
      <c r="H9" s="10">
        <f>(H6+H7)*'הנחות ונתוני עזר'!$B$16*H17/'הנחות ונתוני עזר'!$B$15</f>
        <v>4.8266129032258078</v>
      </c>
      <c r="I9" s="10">
        <f>(I6+I7)*'הנחות ונתוני עזר'!$B$16*I17/'הנחות ונתוני עזר'!$B$15</f>
        <v>4.8266129032258078</v>
      </c>
      <c r="J9" s="10">
        <f>(J6+J7)*'הנחות ונתוני עזר'!$B$16*J17/'הנחות ונתוני עזר'!$B$15</f>
        <v>5.8427419354838719</v>
      </c>
      <c r="K9" s="10">
        <f>(K6+K7)*'הנחות ונתוני עזר'!$B$16*K17/'הנחות ונתוני עזר'!$B$15</f>
        <v>5.8427419354838719</v>
      </c>
      <c r="L9" s="10">
        <f>(L6+L7)*'הנחות ונתוני עזר'!$B$16*L17/'הנחות ונתוני עזר'!$B$15</f>
        <v>5.8427419354838719</v>
      </c>
      <c r="M9" s="10">
        <f>(M6+M7)*'הנחות ונתוני עזר'!$B$16*M17/'הנחות ונתוני עזר'!$B$15</f>
        <v>5.8427419354838719</v>
      </c>
      <c r="N9" s="10">
        <f>(N6+N7)*'הנחות ונתוני עזר'!$B$16*N17/'הנחות ונתוני עזר'!$B$15</f>
        <v>5.8427419354838719</v>
      </c>
      <c r="O9" s="10">
        <f>(O6+O7)*'הנחות ונתוני עזר'!$B$16*O17/'הנחות ונתוני עזר'!$B$15</f>
        <v>5.8427419354838719</v>
      </c>
      <c r="P9" s="10">
        <f>(P6+P7)*'הנחות ונתוני עזר'!$B$16*P17/'הנחות ונתוני עזר'!$B$15</f>
        <v>5.8427419354838719</v>
      </c>
      <c r="Q9" s="10">
        <f>(Q6+Q7)*'הנחות ונתוני עזר'!$B$16*Q17/'הנחות ונתוני עזר'!$B$15</f>
        <v>5.8427419354838719</v>
      </c>
      <c r="R9" s="10">
        <f>(R6+R7)*'הנחות ונתוני עזר'!$B$16*R17/'הנחות ונתוני עזר'!$B$15</f>
        <v>5.8427419354838719</v>
      </c>
      <c r="S9" s="10">
        <f>(S6+S7)*'הנחות ונתוני עזר'!$B$16*S17/'הנחות ונתוני עזר'!$B$15</f>
        <v>5.8427419354838719</v>
      </c>
      <c r="T9" s="10">
        <f>(T6+T7)*'הנחות ונתוני עזר'!$B$16*T17/'הנחות ונתוני עזר'!$B$15</f>
        <v>5.8427419354838719</v>
      </c>
      <c r="U9" s="10">
        <f>(U6+U7)*'הנחות ונתוני עזר'!$B$16*U17/'הנחות ונתוני עזר'!$B$15</f>
        <v>5.8427419354838719</v>
      </c>
      <c r="V9" s="10">
        <f>(V6+V7)*'הנחות ונתוני עזר'!$B$16*V17/'הנחות ונתוני עזר'!$B$15</f>
        <v>5.8427419354838719</v>
      </c>
      <c r="W9" s="10">
        <f>(W6+W7)*'הנחות ונתוני עזר'!$B$16*W17/'הנחות ונתוני עזר'!$B$15</f>
        <v>5.8427419354838719</v>
      </c>
      <c r="X9" s="10">
        <f>(X6+X7)*'הנחות ונתוני עזר'!$B$16*X17/'הנחות ונתוני עזר'!$B$15</f>
        <v>5.8427419354838719</v>
      </c>
      <c r="Y9" s="10">
        <f>(Y6+Y7)*'הנחות ונתוני עזר'!$B$16*Y17/'הנחות ונתוני עזר'!$B$15</f>
        <v>5.8427419354838719</v>
      </c>
      <c r="Z9" s="10">
        <f>(Z6+Z7)*'הנחות ונתוני עזר'!$B$16*Z17/'הנחות ונתוני עזר'!$B$15</f>
        <v>5.8427419354838719</v>
      </c>
      <c r="AA9" s="10">
        <f>(AA6+AA7)*'הנחות ונתוני עזר'!$B$16*AA17/'הנחות ונתוני עזר'!$B$15</f>
        <v>5.8427419354838719</v>
      </c>
    </row>
    <row r="10" spans="1:27" x14ac:dyDescent="0.25">
      <c r="A10" s="8" t="s">
        <v>56</v>
      </c>
      <c r="B10" s="10">
        <f>'הנחות ונתוני עזר'!$B$21*MIN(B16,B19)+'הנחות ונתוני עזר'!$B$22*MAX(B16-B19,0)</f>
        <v>3.8425109240222142</v>
      </c>
      <c r="C10" s="10">
        <f>'הנחות ונתוני עזר'!$B$21*MIN(C16,C19)+'הנחות ונתוני עזר'!$B$22*MAX(C16-C19,0)</f>
        <v>3.8425109240222142</v>
      </c>
      <c r="D10" s="10">
        <f>'הנחות ונתוני עזר'!$B$21*MIN(D16,D19)+'הנחות ונתוני עזר'!$B$22*MAX(D16-D19,0)</f>
        <v>3.8425109240222142</v>
      </c>
      <c r="E10" s="10">
        <f>'הנחות ונתוני עזר'!$B$21*MIN(E16,E19)+'הנחות ונתוני עזר'!$B$22*MAX(E16-E19,0)</f>
        <v>3.8798396490606164</v>
      </c>
      <c r="F10" s="10">
        <f>'הנחות ונתוני עזר'!$B$21*MIN(F16,F19)+'הנחות ונתוני עזר'!$B$22*MAX(F16-F19,0)</f>
        <v>3.8991461006735197</v>
      </c>
      <c r="G10" s="10">
        <f>'הנחות ונתוני עזר'!$B$21*MIN(G16,G19)+'הנחות ונתוני עזר'!$B$22*MAX(G16-G19,0)</f>
        <v>4.014342721257238</v>
      </c>
      <c r="H10" s="10">
        <f>'הנחות ונתוני עזר'!$B$21*MIN(H16,H19)+'הנחות ונתוני עזר'!$B$22*MAX(H16-H19,0)</f>
        <v>4.0336491728701409</v>
      </c>
      <c r="I10" s="10">
        <f>'הנחות ונתוני עזר'!$B$21*MIN(I16,I19)+'הנחות ונתוני עזר'!$B$22*MAX(I16-I19,0)</f>
        <v>4.0336491728701409</v>
      </c>
      <c r="J10" s="10">
        <f>'הנחות ונתוני עזר'!$B$21*MIN(J16,J19)+'הנחות ונתוני עזר'!$B$22*MAX(J16-J19,0)</f>
        <v>4.1108749793217543</v>
      </c>
      <c r="K10" s="10">
        <f>'הנחות ונתוני עזר'!$B$21*MIN(K16,K19)+'הנחות ונתוני עזר'!$B$22*MAX(K16-K19,0)</f>
        <v>4.1108749793217543</v>
      </c>
      <c r="L10" s="10">
        <f>'הנחות ונתוני עזר'!$B$21*MIN(L16,L19)+'הנחות ונתוני עזר'!$B$22*MAX(L16-L19,0)</f>
        <v>4.1108749793217543</v>
      </c>
      <c r="M10" s="10">
        <f>'הנחות ונתוני עזר'!$B$21*MIN(M16,M19)+'הנחות ונתוני עזר'!$B$22*MAX(M16-M19,0)</f>
        <v>4.1108749793217543</v>
      </c>
      <c r="N10" s="10">
        <f>'הנחות ונתוני עזר'!$B$21*MIN(N16,N19)+'הנחות ונתוני עזר'!$B$22*MAX(N16-N19,0)</f>
        <v>4.1108749793217543</v>
      </c>
      <c r="O10" s="10">
        <f>'הנחות ונתוני עזר'!$B$21*MIN(O16,O19)+'הנחות ונתוני עזר'!$B$22*MAX(O16-O19,0)</f>
        <v>4.1108749793217543</v>
      </c>
      <c r="P10" s="10">
        <f>'הנחות ונתוני עזר'!$B$21*MIN(P16,P19)+'הנחות ונתוני עזר'!$B$22*MAX(P16-P19,0)</f>
        <v>4.1108749793217543</v>
      </c>
      <c r="Q10" s="10">
        <f>'הנחות ונתוני עזר'!$B$21*MIN(Q16,Q19)+'הנחות ונתוני עזר'!$B$22*MAX(Q16-Q19,0)</f>
        <v>4.1295393418409549</v>
      </c>
      <c r="R10" s="10">
        <f>'הנחות ונתוני עזר'!$B$21*MIN(R16,R19)+'הנחות ונתוני עזר'!$B$22*MAX(R16-R19,0)</f>
        <v>4.1295393418409549</v>
      </c>
      <c r="S10" s="10">
        <f>'הנחות ונתוני עזר'!$B$21*MIN(S16,S19)+'הנחות ונתוני עזר'!$B$22*MAX(S16-S19,0)</f>
        <v>4.1295393418409549</v>
      </c>
      <c r="T10" s="10">
        <f>'הנחות ונתוני עזר'!$B$21*MIN(T16,T19)+'הנחות ונתוני עזר'!$B$22*MAX(T16-T19,0)</f>
        <v>4.1295393418409549</v>
      </c>
      <c r="U10" s="10">
        <f>'הנחות ונתוני עזר'!$B$21*MIN(U16,U19)+'הנחות ונתוני עזר'!$B$22*MAX(U16-U19,0)</f>
        <v>4.1482037043601565</v>
      </c>
      <c r="V10" s="10">
        <f>'הנחות ונתוני עזר'!$B$21*MIN(V16,V19)+'הנחות ונתוני עזר'!$B$22*MAX(V16-V19,0)</f>
        <v>4.1482037043601565</v>
      </c>
      <c r="W10" s="10">
        <f>'הנחות ונתוני עזר'!$B$21*MIN(W16,W19)+'הנחות ונתוני עזר'!$B$22*MAX(W16-W19,0)</f>
        <v>4.1482037043601565</v>
      </c>
      <c r="X10" s="10">
        <f>'הנחות ונתוני עזר'!$B$21*MIN(X16,X19)+'הנחות ונתוני עזר'!$B$22*MAX(X16-X19,0)</f>
        <v>4.1482037043601565</v>
      </c>
      <c r="Y10" s="10">
        <f>'הנחות ונתוני עזר'!$B$21*MIN(Y16,Y19)+'הנחות ונתוני עזר'!$B$22*MAX(Y16-Y19,0)</f>
        <v>4.1482037043601565</v>
      </c>
      <c r="Z10" s="10">
        <f>'הנחות ונתוני עזר'!$B$21*MIN(Z16,Z19)+'הנחות ונתוני עזר'!$B$22*MAX(Z16-Z19,0)</f>
        <v>4.1668680668793581</v>
      </c>
      <c r="AA10" s="10">
        <f>'הנחות ונתוני עזר'!$B$21*MIN(AA16,AA19)+'הנחות ונתוני עזר'!$B$22*MAX(AA16-AA19,0)</f>
        <v>4.1668680668793581</v>
      </c>
    </row>
    <row r="11" spans="1:27" x14ac:dyDescent="0.25">
      <c r="A11" s="8" t="s">
        <v>57</v>
      </c>
      <c r="B11" s="10">
        <f>'הנחות ונתוני עזר'!$B$23*B16</f>
        <v>5.0825604838709673</v>
      </c>
      <c r="C11" s="10">
        <f>'הנחות ונתוני עזר'!$B$23*C16</f>
        <v>5.0825604838709673</v>
      </c>
      <c r="D11" s="10">
        <f>'הנחות ונתוני עזר'!$B$23*D16</f>
        <v>5.0825604838709673</v>
      </c>
      <c r="E11" s="10">
        <f>'הנחות ונתוני עזר'!$B$23*E16</f>
        <v>5.1193980414746543</v>
      </c>
      <c r="F11" s="10">
        <f>'הנחות ונתוני עזר'!$B$23*F16</f>
        <v>5.1384504608294925</v>
      </c>
      <c r="G11" s="10">
        <f>'הנחות ונתוני עזר'!$B$23*G16</f>
        <v>5.2521313364055304</v>
      </c>
      <c r="H11" s="10">
        <f>'הנחות ונתוני עזר'!$B$23*H16</f>
        <v>5.2711837557603687</v>
      </c>
      <c r="I11" s="10">
        <f>'הנחות ונתוני עזר'!$B$23*I16</f>
        <v>5.2711837557603687</v>
      </c>
      <c r="J11" s="10">
        <f>'הנחות ונתוני עזר'!$B$23*J16</f>
        <v>5.3473934331797235</v>
      </c>
      <c r="K11" s="10">
        <f>'הנחות ונתוני עזר'!$B$23*K16</f>
        <v>5.3473934331797235</v>
      </c>
      <c r="L11" s="10">
        <f>'הנחות ונתוני עזר'!$B$23*L16</f>
        <v>5.3473934331797235</v>
      </c>
      <c r="M11" s="10">
        <f>'הנחות ונתוני עזר'!$B$23*M16</f>
        <v>5.3473934331797235</v>
      </c>
      <c r="N11" s="10">
        <f>'הנחות ונתוני עזר'!$B$23*N16</f>
        <v>5.3473934331797235</v>
      </c>
      <c r="O11" s="10">
        <f>'הנחות ונתוני עזר'!$B$23*O16</f>
        <v>5.3473934331797235</v>
      </c>
      <c r="P11" s="10">
        <f>'הנחות ונתוני עזר'!$B$23*P16</f>
        <v>5.3473934331797235</v>
      </c>
      <c r="Q11" s="10">
        <f>'הנחות ונתוני עזר'!$B$23*Q16</f>
        <v>5.3658122119815665</v>
      </c>
      <c r="R11" s="10">
        <f>'הנחות ונתוני עזר'!$B$23*R16</f>
        <v>5.3658122119815665</v>
      </c>
      <c r="S11" s="10">
        <f>'הנחות ונתוני עזר'!$B$23*S16</f>
        <v>5.3658122119815665</v>
      </c>
      <c r="T11" s="10">
        <f>'הנחות ונתוני עזר'!$B$23*T16</f>
        <v>5.3658122119815665</v>
      </c>
      <c r="U11" s="10">
        <f>'הנחות ונתוני עזר'!$B$23*U16</f>
        <v>5.3842309907834105</v>
      </c>
      <c r="V11" s="10">
        <f>'הנחות ונתוני עזר'!$B$23*V16</f>
        <v>5.3842309907834105</v>
      </c>
      <c r="W11" s="10">
        <f>'הנחות ונתוני עזר'!$B$23*W16</f>
        <v>5.3842309907834105</v>
      </c>
      <c r="X11" s="10">
        <f>'הנחות ונתוני עזר'!$B$23*X16</f>
        <v>5.3842309907834105</v>
      </c>
      <c r="Y11" s="10">
        <f>'הנחות ונתוני עזר'!$B$23*Y16</f>
        <v>5.3842309907834105</v>
      </c>
      <c r="Z11" s="10">
        <f>'הנחות ונתוני עזר'!$B$23*Z16</f>
        <v>5.4026497695852536</v>
      </c>
      <c r="AA11" s="10">
        <f>'הנחות ונתוני עזר'!$B$23*AA16</f>
        <v>5.4026497695852536</v>
      </c>
    </row>
    <row r="12" spans="1:27" x14ac:dyDescent="0.25">
      <c r="A12" s="8" t="s">
        <v>58</v>
      </c>
      <c r="B12" s="10">
        <f>'הנחות ונתוני עזר'!$B$24*B16</f>
        <v>5.6450305107526884</v>
      </c>
      <c r="C12" s="10">
        <f>'הנחות ונתוני עזר'!$B$24*C16</f>
        <v>5.6450305107526884</v>
      </c>
      <c r="D12" s="10">
        <f>'הנחות ונתוני עזר'!$B$24*D16</f>
        <v>5.6450305107526884</v>
      </c>
      <c r="E12" s="10">
        <f>'הנחות ונתוני עזר'!$B$24*E16</f>
        <v>5.6859447580645162</v>
      </c>
      <c r="F12" s="10">
        <f>'הנחות ונתוני עזר'!$B$24*F16</f>
        <v>5.70710564516129</v>
      </c>
      <c r="G12" s="10">
        <f>'הנחות ונתוני עזר'!$B$24*G16</f>
        <v>5.8333672043010756</v>
      </c>
      <c r="H12" s="10">
        <f>'הנחות ונתוני עזר'!$B$24*H16</f>
        <v>5.8545280913978495</v>
      </c>
      <c r="I12" s="10">
        <f>'הנחות ונתוני עזר'!$B$24*I16</f>
        <v>5.8545280913978495</v>
      </c>
      <c r="J12" s="10">
        <f>'הנחות ונתוני עזר'!$B$24*J16</f>
        <v>5.9391716397849468</v>
      </c>
      <c r="K12" s="10">
        <f>'הנחות ונתוני עזר'!$B$24*K16</f>
        <v>5.9391716397849468</v>
      </c>
      <c r="L12" s="10">
        <f>'הנחות ונתוני עזר'!$B$24*L16</f>
        <v>5.9391716397849468</v>
      </c>
      <c r="M12" s="10">
        <f>'הנחות ונתוני עזר'!$B$24*M16</f>
        <v>5.9391716397849468</v>
      </c>
      <c r="N12" s="10">
        <f>'הנחות ונתוני עזר'!$B$24*N16</f>
        <v>5.9391716397849468</v>
      </c>
      <c r="O12" s="10">
        <f>'הנחות ונתוני עזר'!$B$24*O16</f>
        <v>5.9391716397849468</v>
      </c>
      <c r="P12" s="10">
        <f>'הנחות ונתוני עזר'!$B$24*P16</f>
        <v>5.9391716397849468</v>
      </c>
      <c r="Q12" s="10">
        <f>'הנחות ונתוני עזר'!$B$24*Q16</f>
        <v>5.9596287634408602</v>
      </c>
      <c r="R12" s="10">
        <f>'הנחות ונתוני עזר'!$B$24*R16</f>
        <v>5.9596287634408602</v>
      </c>
      <c r="S12" s="10">
        <f>'הנחות ונתוני עזר'!$B$24*S16</f>
        <v>5.9596287634408602</v>
      </c>
      <c r="T12" s="10">
        <f>'הנחות ונתוני עזר'!$B$24*T16</f>
        <v>5.9596287634408602</v>
      </c>
      <c r="U12" s="10">
        <f>'הנחות ונתוני עזר'!$B$24*U16</f>
        <v>5.9800858870967746</v>
      </c>
      <c r="V12" s="10">
        <f>'הנחות ונתוני עזר'!$B$24*V16</f>
        <v>5.9800858870967746</v>
      </c>
      <c r="W12" s="10">
        <f>'הנחות ונתוני עזר'!$B$24*W16</f>
        <v>5.9800858870967746</v>
      </c>
      <c r="X12" s="10">
        <f>'הנחות ונתוני עזר'!$B$24*X16</f>
        <v>5.9800858870967746</v>
      </c>
      <c r="Y12" s="10">
        <f>'הנחות ונתוני עזר'!$B$24*Y16</f>
        <v>5.9800858870967746</v>
      </c>
      <c r="Z12" s="10">
        <f>'הנחות ונתוני עזר'!$B$24*Z16</f>
        <v>6.0005430107526889</v>
      </c>
      <c r="AA12" s="10">
        <f>'הנחות ונתוני עזר'!$B$24*AA16</f>
        <v>6.0005430107526889</v>
      </c>
    </row>
    <row r="13" spans="1:27" x14ac:dyDescent="0.25">
      <c r="A13" s="8" t="s">
        <v>42</v>
      </c>
      <c r="B13" s="10">
        <f>'הנחות ונתוני עזר'!$B$25*('הנחות ונתוני עזר'!$B$19+B8+'הנחות ונתוני עזר'!$B$26*B9)</f>
        <v>3.2203826920026417</v>
      </c>
      <c r="C13" s="10">
        <f>'הנחות ונתוני עזר'!$B$25*('הנחות ונתוני עזר'!$B$19+C8+'הנחות ונתוני עזר'!$B$26*C9)</f>
        <v>3.2203826920026417</v>
      </c>
      <c r="D13" s="10">
        <f>'הנחות ונתוני עזר'!$B$25*('הנחות ונתוני עזר'!$B$19+D8+'הנחות ונתוני עזר'!$B$26*D9)</f>
        <v>3.2203826920026417</v>
      </c>
      <c r="E13" s="10">
        <f>'הנחות ונתוני עזר'!$B$25*('הנחות ונתוני עזר'!$B$19+E8+'הנחות ונתוני עזר'!$B$26*E9)</f>
        <v>3.2572202496063283</v>
      </c>
      <c r="F13" s="10">
        <f>'הנחות ונתוני עזר'!$B$25*('הנחות ונתוני עזר'!$B$19+F8+'הנחות ונתוני עזר'!$B$26*F9)</f>
        <v>3.2703751835582207</v>
      </c>
      <c r="G13" s="10">
        <f>'הנחות ונתוני עזר'!$B$25*('הנחות ונתוני עזר'!$B$19+G8+'הנחות ונתוני עזר'!$B$26*G9)</f>
        <v>3.3545686321195247</v>
      </c>
      <c r="H13" s="10">
        <f>'הנחות ונתוני עזר'!$B$25*('הנחות ונתוני עזר'!$B$19+H8+'הנחות ונתוני עזר'!$B$26*H9)</f>
        <v>3.3677235660714167</v>
      </c>
      <c r="I13" s="10">
        <f>'הנחות ונתוני עזר'!$B$25*('הנחות ונתוני עזר'!$B$19+I8+'הנחות ונתוני עזר'!$B$26*I9)</f>
        <v>3.3677235660714167</v>
      </c>
      <c r="J13" s="10">
        <f>'הנחות ונתוני עזר'!$B$25*('הנחות ונתוני עזר'!$B$19+J8+'הנחות ונתוני עזר'!$B$26*J9)</f>
        <v>3.4203433018789848</v>
      </c>
      <c r="K13" s="10">
        <f>'הנחות ונתוני עזר'!$B$25*('הנחות ונתוני עזר'!$B$19+K8+'הנחות ונתוני עזר'!$B$26*K9)</f>
        <v>3.4203433018789848</v>
      </c>
      <c r="L13" s="10">
        <f>'הנחות ונתוני עזר'!$B$25*('הנחות ונתוני עזר'!$B$19+L8+'הנחות ונתוני עזר'!$B$26*L9)</f>
        <v>3.4203433018789848</v>
      </c>
      <c r="M13" s="10">
        <f>'הנחות ונתוני עזר'!$B$25*('הנחות ונתוני עזר'!$B$19+M8+'הנחות ונתוני עזר'!$B$26*M9)</f>
        <v>3.4203433018789848</v>
      </c>
      <c r="N13" s="10">
        <f>'הנחות ונתוני עזר'!$B$25*('הנחות ונתוני עזר'!$B$19+N8+'הנחות ונתוני עזר'!$B$26*N9)</f>
        <v>3.4203433018789848</v>
      </c>
      <c r="O13" s="10">
        <f>'הנחות ונתוני עזר'!$B$25*('הנחות ונתוני עזר'!$B$19+O8+'הנחות ונתוני עזר'!$B$26*O9)</f>
        <v>3.4203433018789848</v>
      </c>
      <c r="P13" s="10">
        <f>'הנחות ונתוני עזר'!$B$25*('הנחות ונתוני עזר'!$B$19+P8+'הנחות ונתוני עזר'!$B$26*P9)</f>
        <v>3.4203433018789848</v>
      </c>
      <c r="Q13" s="10">
        <f>'הנחות ונתוני עזר'!$B$25*('הנחות ונתוני עזר'!$B$19+Q8+'הנחות ונתוני עזר'!$B$26*Q9)</f>
        <v>3.4387620806808283</v>
      </c>
      <c r="R13" s="10">
        <f>'הנחות ונתוני עזר'!$B$25*('הנחות ונתוני עזר'!$B$19+R8+'הנחות ונתוני עזר'!$B$26*R9)</f>
        <v>3.4387620806808283</v>
      </c>
      <c r="S13" s="10">
        <f>'הנחות ונתוני עזר'!$B$25*('הנחות ונתוני עזר'!$B$19+S8+'הנחות ונתוני עזר'!$B$26*S9)</f>
        <v>3.4387620806808283</v>
      </c>
      <c r="T13" s="10">
        <f>'הנחות ונתוני עזר'!$B$25*('הנחות ונתוני עזר'!$B$19+T8+'הנחות ונתוני עזר'!$B$26*T9)</f>
        <v>3.4387620806808283</v>
      </c>
      <c r="U13" s="10">
        <f>'הנחות ונתוני עזר'!$B$25*('הנחות ונתוני עזר'!$B$19+U8+'הנחות ונתוני עזר'!$B$26*U9)</f>
        <v>3.4571808594826723</v>
      </c>
      <c r="V13" s="10">
        <f>'הנחות ונתוני עזר'!$B$25*('הנחות ונתוני עזר'!$B$19+V8+'הנחות ונתוני עזר'!$B$26*V9)</f>
        <v>3.4571808594826723</v>
      </c>
      <c r="W13" s="10">
        <f>'הנחות ונתוני עזר'!$B$25*('הנחות ונתוני עזר'!$B$19+W8+'הנחות ונתוני עזר'!$B$26*W9)</f>
        <v>3.4571808594826723</v>
      </c>
      <c r="X13" s="10">
        <f>'הנחות ונתוני עזר'!$B$25*('הנחות ונתוני עזר'!$B$19+X8+'הנחות ונתוני עזר'!$B$26*X9)</f>
        <v>3.4571808594826723</v>
      </c>
      <c r="Y13" s="10">
        <f>'הנחות ונתוני עזר'!$B$25*('הנחות ונתוני עזר'!$B$19+Y8+'הנחות ונתוני עזר'!$B$26*Y9)</f>
        <v>3.4571808594826723</v>
      </c>
      <c r="Z13" s="10">
        <f>'הנחות ונתוני עזר'!$B$25*('הנחות ונתוני עזר'!$B$19+Z8+'הנחות ונתוני עזר'!$B$26*Z9)</f>
        <v>3.4755996382845149</v>
      </c>
      <c r="AA13" s="10">
        <f>'הנחות ונתוני עזר'!$B$25*('הנחות ונתוני עזר'!$B$19+AA8+'הנחות ונתוני עזר'!$B$26*AA9)</f>
        <v>3.4755996382845149</v>
      </c>
    </row>
    <row r="14" spans="1:27" x14ac:dyDescent="0.25">
      <c r="A14" s="11" t="s">
        <v>59</v>
      </c>
      <c r="B14" s="12">
        <f t="shared" ref="B14:AA14" si="0">SUM(B6:B13)</f>
        <v>85.557957728928088</v>
      </c>
      <c r="C14" s="12">
        <f t="shared" si="0"/>
        <v>85.557957728928088</v>
      </c>
      <c r="D14" s="12">
        <f t="shared" si="0"/>
        <v>85.557957728928088</v>
      </c>
      <c r="E14" s="12">
        <f t="shared" si="0"/>
        <v>86.201043251201511</v>
      </c>
      <c r="F14" s="12">
        <f t="shared" si="0"/>
        <v>86.527750201282416</v>
      </c>
      <c r="G14" s="12">
        <f t="shared" si="0"/>
        <v>88.482827712823763</v>
      </c>
      <c r="H14" s="12">
        <f t="shared" si="0"/>
        <v>88.80953466290471</v>
      </c>
      <c r="I14" s="12">
        <f t="shared" si="0"/>
        <v>88.80953466290471</v>
      </c>
      <c r="J14" s="12">
        <f t="shared" si="0"/>
        <v>90.116362463228384</v>
      </c>
      <c r="K14" s="12">
        <f t="shared" si="0"/>
        <v>90.116362463228384</v>
      </c>
      <c r="L14" s="12">
        <f t="shared" si="0"/>
        <v>90.116362463228384</v>
      </c>
      <c r="M14" s="12">
        <f t="shared" si="0"/>
        <v>90.116362463228384</v>
      </c>
      <c r="N14" s="12">
        <f t="shared" si="0"/>
        <v>90.116362463228384</v>
      </c>
      <c r="O14" s="12">
        <f t="shared" si="0"/>
        <v>90.116362463228384</v>
      </c>
      <c r="P14" s="12">
        <f t="shared" si="0"/>
        <v>90.116362463228384</v>
      </c>
      <c r="Q14" s="12">
        <f t="shared" si="0"/>
        <v>90.437905224365096</v>
      </c>
      <c r="R14" s="12">
        <f t="shared" si="0"/>
        <v>90.437905224365096</v>
      </c>
      <c r="S14" s="12">
        <f t="shared" si="0"/>
        <v>90.437905224365096</v>
      </c>
      <c r="T14" s="12">
        <f t="shared" si="0"/>
        <v>90.437905224365096</v>
      </c>
      <c r="U14" s="12">
        <f t="shared" si="0"/>
        <v>90.759447985501822</v>
      </c>
      <c r="V14" s="12">
        <f t="shared" si="0"/>
        <v>90.759447985501822</v>
      </c>
      <c r="W14" s="12">
        <f t="shared" si="0"/>
        <v>90.759447985501822</v>
      </c>
      <c r="X14" s="12">
        <f t="shared" si="0"/>
        <v>90.759447985501822</v>
      </c>
      <c r="Y14" s="12">
        <f t="shared" si="0"/>
        <v>90.759447985501822</v>
      </c>
      <c r="Z14" s="12">
        <f t="shared" si="0"/>
        <v>91.080990746638548</v>
      </c>
      <c r="AA14" s="12">
        <f t="shared" si="0"/>
        <v>91.080990746638548</v>
      </c>
    </row>
    <row r="16" spans="1:27" hidden="1" x14ac:dyDescent="0.25">
      <c r="A16" t="s">
        <v>60</v>
      </c>
      <c r="B16">
        <f t="shared" ref="B16:AA16" si="1">B6+B7+B8+B9</f>
        <v>67.767473118279568</v>
      </c>
      <c r="C16">
        <f t="shared" si="1"/>
        <v>67.767473118279568</v>
      </c>
      <c r="D16">
        <f t="shared" si="1"/>
        <v>67.767473118279568</v>
      </c>
      <c r="E16">
        <f t="shared" si="1"/>
        <v>68.258640552995388</v>
      </c>
      <c r="F16">
        <f t="shared" si="1"/>
        <v>68.5126728110599</v>
      </c>
      <c r="G16">
        <f t="shared" si="1"/>
        <v>70.028417818740408</v>
      </c>
      <c r="H16">
        <f t="shared" si="1"/>
        <v>70.282450076804921</v>
      </c>
      <c r="I16">
        <f t="shared" si="1"/>
        <v>70.282450076804921</v>
      </c>
      <c r="J16">
        <f t="shared" si="1"/>
        <v>71.298579109062985</v>
      </c>
      <c r="K16">
        <f t="shared" si="1"/>
        <v>71.298579109062985</v>
      </c>
      <c r="L16">
        <f t="shared" si="1"/>
        <v>71.298579109062985</v>
      </c>
      <c r="M16">
        <f t="shared" si="1"/>
        <v>71.298579109062985</v>
      </c>
      <c r="N16">
        <f t="shared" si="1"/>
        <v>71.298579109062985</v>
      </c>
      <c r="O16">
        <f t="shared" si="1"/>
        <v>71.298579109062985</v>
      </c>
      <c r="P16">
        <f t="shared" si="1"/>
        <v>71.298579109062985</v>
      </c>
      <c r="Q16">
        <f t="shared" si="1"/>
        <v>71.544162826420887</v>
      </c>
      <c r="R16">
        <f t="shared" si="1"/>
        <v>71.544162826420887</v>
      </c>
      <c r="S16">
        <f t="shared" si="1"/>
        <v>71.544162826420887</v>
      </c>
      <c r="T16">
        <f t="shared" si="1"/>
        <v>71.544162826420887</v>
      </c>
      <c r="U16">
        <f t="shared" si="1"/>
        <v>71.789746543778804</v>
      </c>
      <c r="V16">
        <f t="shared" si="1"/>
        <v>71.789746543778804</v>
      </c>
      <c r="W16">
        <f t="shared" si="1"/>
        <v>71.789746543778804</v>
      </c>
      <c r="X16">
        <f t="shared" si="1"/>
        <v>71.789746543778804</v>
      </c>
      <c r="Y16">
        <f t="shared" si="1"/>
        <v>71.789746543778804</v>
      </c>
      <c r="Z16">
        <f t="shared" si="1"/>
        <v>72.035330261136721</v>
      </c>
      <c r="AA16">
        <f t="shared" si="1"/>
        <v>72.035330261136721</v>
      </c>
    </row>
    <row r="17" spans="1:27" hidden="1" x14ac:dyDescent="0.25">
      <c r="A17" t="s">
        <v>61</v>
      </c>
      <c r="B17">
        <v>12</v>
      </c>
      <c r="C17">
        <v>12</v>
      </c>
      <c r="D17">
        <v>12</v>
      </c>
      <c r="E17">
        <v>12</v>
      </c>
      <c r="F17">
        <v>13</v>
      </c>
      <c r="G17">
        <v>18</v>
      </c>
      <c r="H17">
        <v>19</v>
      </c>
      <c r="I17">
        <v>19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</row>
    <row r="18" spans="1:27" hidden="1" x14ac:dyDescent="0.25">
      <c r="A18" t="s">
        <v>46</v>
      </c>
      <c r="B18">
        <v>7</v>
      </c>
      <c r="C18">
        <v>7</v>
      </c>
      <c r="D18">
        <v>7</v>
      </c>
      <c r="E18">
        <v>9</v>
      </c>
      <c r="F18">
        <v>9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10</v>
      </c>
      <c r="Q18">
        <v>11</v>
      </c>
      <c r="R18">
        <v>11</v>
      </c>
      <c r="S18">
        <v>11</v>
      </c>
      <c r="T18">
        <v>11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13</v>
      </c>
      <c r="AA18">
        <v>13</v>
      </c>
    </row>
    <row r="19" spans="1:27" hidden="1" x14ac:dyDescent="0.25">
      <c r="A19" t="s">
        <v>62</v>
      </c>
      <c r="B19">
        <v>42.324175824175818</v>
      </c>
      <c r="C19">
        <v>42.324175824175818</v>
      </c>
      <c r="D19">
        <v>42.324175824175818</v>
      </c>
      <c r="E19">
        <v>42.324175824175818</v>
      </c>
      <c r="F19">
        <v>42.324175824175818</v>
      </c>
      <c r="G19">
        <v>42.324175824175818</v>
      </c>
      <c r="H19">
        <v>42.324175824175818</v>
      </c>
      <c r="I19">
        <v>42.324175824175818</v>
      </c>
      <c r="J19">
        <v>42.324175824175818</v>
      </c>
      <c r="K19">
        <v>42.324175824175818</v>
      </c>
      <c r="L19">
        <v>42.324175824175818</v>
      </c>
      <c r="M19">
        <v>42.324175824175818</v>
      </c>
      <c r="N19">
        <v>42.324175824175818</v>
      </c>
      <c r="O19">
        <v>42.324175824175818</v>
      </c>
      <c r="P19">
        <v>42.324175824175818</v>
      </c>
      <c r="Q19">
        <v>42.324175824175818</v>
      </c>
      <c r="R19">
        <v>42.324175824175818</v>
      </c>
      <c r="S19">
        <v>42.324175824175818</v>
      </c>
      <c r="T19">
        <v>42.324175824175818</v>
      </c>
      <c r="U19">
        <v>42.324175824175818</v>
      </c>
      <c r="V19">
        <v>42.324175824175818</v>
      </c>
      <c r="W19">
        <v>42.324175824175818</v>
      </c>
      <c r="X19">
        <v>42.324175824175818</v>
      </c>
      <c r="Y19">
        <v>42.324175824175818</v>
      </c>
      <c r="Z19">
        <v>42.324175824175818</v>
      </c>
      <c r="AA19">
        <v>42.324175824175818</v>
      </c>
    </row>
  </sheetData>
  <autoFilter ref="A4:AA14" xr:uid="{00000000-0009-0000-0000-000001000000}"/>
  <mergeCells count="2">
    <mergeCell ref="A1:AA1"/>
    <mergeCell ref="A2:AA2"/>
  </mergeCells>
  <pageMargins left="0.75" right="0.75" top="1" bottom="1" header="0.5" footer="0.5"/>
  <pageSetup orientation="landscape"/>
  <headerFooter>
    <oddFooter>&amp;Cמקור: קובץ הסימולטור שסופק וטבלת שכר היסוד המצורפת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34" customWidth="1"/>
    <col min="2" max="27" width="12" customWidth="1"/>
  </cols>
  <sheetData>
    <row r="1" spans="1:27" ht="19.2" x14ac:dyDescent="0.35">
      <c r="A1" s="18" t="s">
        <v>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4.4" x14ac:dyDescent="0.3">
      <c r="A2" s="19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x14ac:dyDescent="0.25">
      <c r="A4" s="5" t="s">
        <v>50</v>
      </c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  <c r="X4" s="6">
        <v>22</v>
      </c>
      <c r="Y4" s="6">
        <v>23</v>
      </c>
      <c r="Z4" s="6">
        <v>24</v>
      </c>
      <c r="AA4" s="6">
        <v>25</v>
      </c>
    </row>
    <row r="5" spans="1:27" x14ac:dyDescent="0.25">
      <c r="A5" s="5" t="s">
        <v>51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</row>
    <row r="6" spans="1:27" x14ac:dyDescent="0.25">
      <c r="A6" s="8" t="s">
        <v>52</v>
      </c>
      <c r="B6" s="9">
        <v>51</v>
      </c>
      <c r="C6" s="9">
        <v>53</v>
      </c>
      <c r="D6" s="9">
        <v>54</v>
      </c>
      <c r="E6" s="9">
        <v>54</v>
      </c>
      <c r="F6" s="9">
        <v>54</v>
      </c>
      <c r="G6" s="9">
        <v>54</v>
      </c>
      <c r="H6" s="9">
        <v>54</v>
      </c>
      <c r="I6" s="9">
        <v>54</v>
      </c>
      <c r="J6" s="9">
        <v>54</v>
      </c>
      <c r="K6" s="9">
        <v>54</v>
      </c>
      <c r="L6" s="9">
        <v>54</v>
      </c>
      <c r="M6" s="9">
        <v>54</v>
      </c>
      <c r="N6" s="9">
        <v>54</v>
      </c>
      <c r="O6" s="9">
        <v>54</v>
      </c>
      <c r="P6" s="9">
        <v>54</v>
      </c>
      <c r="Q6" s="9">
        <v>54</v>
      </c>
      <c r="R6" s="9">
        <v>54</v>
      </c>
      <c r="S6" s="9">
        <v>54</v>
      </c>
      <c r="T6" s="9">
        <v>54</v>
      </c>
      <c r="U6" s="9">
        <v>54</v>
      </c>
      <c r="V6" s="9">
        <v>54</v>
      </c>
      <c r="W6" s="9">
        <v>54</v>
      </c>
      <c r="X6" s="9">
        <v>54</v>
      </c>
      <c r="Y6" s="9">
        <v>54</v>
      </c>
      <c r="Z6" s="9">
        <v>54</v>
      </c>
      <c r="AA6" s="9">
        <v>54</v>
      </c>
    </row>
    <row r="7" spans="1:27" x14ac:dyDescent="0.25">
      <c r="A7" s="8" t="s">
        <v>53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5">
      <c r="A8" s="8" t="s">
        <v>54</v>
      </c>
      <c r="B8" s="10">
        <f>B18*'הנחות ונתוני עזר'!$B$18/'הנחות ונתוני עזר'!$B$15</f>
        <v>1.7190860215053767</v>
      </c>
      <c r="C8" s="10">
        <f>C18*'הנחות ונתוני עזר'!$B$18/'הנחות ונתוני עזר'!$B$15</f>
        <v>1.7190860215053767</v>
      </c>
      <c r="D8" s="10">
        <f>D18*'הנחות ונתוני עזר'!$B$18/'הנחות ונתוני עזר'!$B$15</f>
        <v>1.7190860215053767</v>
      </c>
      <c r="E8" s="10">
        <f>E18*'הנחות ונתוני עזר'!$B$18/'הנחות ונתוני עזר'!$B$15</f>
        <v>2.2102534562211984</v>
      </c>
      <c r="F8" s="10">
        <f>F18*'הנחות ונתוני עזר'!$B$18/'הנחות ונתוני עזר'!$B$15</f>
        <v>2.2102534562211984</v>
      </c>
      <c r="G8" s="10">
        <f>G18*'הנחות ונתוני עזר'!$B$18/'הנחות ונתוני עזר'!$B$15</f>
        <v>2.4558371735791091</v>
      </c>
      <c r="H8" s="10">
        <f>H18*'הנחות ונתוני עזר'!$B$18/'הנחות ונתוני עזר'!$B$15</f>
        <v>2.4558371735791091</v>
      </c>
      <c r="I8" s="10">
        <f>I18*'הנחות ונתוני עזר'!$B$18/'הנחות ונתוני עזר'!$B$15</f>
        <v>2.4558371735791091</v>
      </c>
      <c r="J8" s="10">
        <f>J18*'הנחות ונתוני עזר'!$B$18/'הנחות ונתוני עזר'!$B$15</f>
        <v>2.4558371735791091</v>
      </c>
      <c r="K8" s="10">
        <f>K18*'הנחות ונתוני עזר'!$B$18/'הנחות ונתוני עזר'!$B$15</f>
        <v>2.4558371735791091</v>
      </c>
      <c r="L8" s="10">
        <f>L18*'הנחות ונתוני עזר'!$B$18/'הנחות ונתוני עזר'!$B$15</f>
        <v>2.4558371735791091</v>
      </c>
      <c r="M8" s="10">
        <f>M18*'הנחות ונתוני עזר'!$B$18/'הנחות ונתוני עזר'!$B$15</f>
        <v>2.4558371735791091</v>
      </c>
      <c r="N8" s="10">
        <f>N18*'הנחות ונתוני עזר'!$B$18/'הנחות ונתוני עזר'!$B$15</f>
        <v>2.4558371735791091</v>
      </c>
      <c r="O8" s="10">
        <f>O18*'הנחות ונתוני עזר'!$B$18/'הנחות ונתוני עזר'!$B$15</f>
        <v>2.4558371735791091</v>
      </c>
      <c r="P8" s="10">
        <f>P18*'הנחות ונתוני עזר'!$B$18/'הנחות ונתוני עזר'!$B$15</f>
        <v>2.4558371735791091</v>
      </c>
      <c r="Q8" s="10">
        <f>Q18*'הנחות ונתוני עזר'!$B$18/'הנחות ונתוני עזר'!$B$15</f>
        <v>2.7014208909370203</v>
      </c>
      <c r="R8" s="10">
        <f>R18*'הנחות ונתוני עזר'!$B$18/'הנחות ונתוני עזר'!$B$15</f>
        <v>2.7014208909370203</v>
      </c>
      <c r="S8" s="10">
        <f>S18*'הנחות ונתוני עזר'!$B$18/'הנחות ונתוני עזר'!$B$15</f>
        <v>2.7014208909370203</v>
      </c>
      <c r="T8" s="10">
        <f>T18*'הנחות ונתוני עזר'!$B$18/'הנחות ונתוני עזר'!$B$15</f>
        <v>2.7014208909370203</v>
      </c>
      <c r="U8" s="10">
        <f>U18*'הנחות ונתוני עזר'!$B$18/'הנחות ונתוני עזר'!$B$15</f>
        <v>2.9470046082949315</v>
      </c>
      <c r="V8" s="10">
        <f>V18*'הנחות ונתוני עזר'!$B$18/'הנחות ונתוני עזר'!$B$15</f>
        <v>2.9470046082949315</v>
      </c>
      <c r="W8" s="10">
        <f>W18*'הנחות ונתוני עזר'!$B$18/'הנחות ונתוני עזר'!$B$15</f>
        <v>2.9470046082949315</v>
      </c>
      <c r="X8" s="10">
        <f>X18*'הנחות ונתוני עזר'!$B$18/'הנחות ונתוני עזר'!$B$15</f>
        <v>2.9470046082949315</v>
      </c>
      <c r="Y8" s="10">
        <f>Y18*'הנחות ונתוני עזר'!$B$18/'הנחות ונתוני עזר'!$B$15</f>
        <v>2.9470046082949315</v>
      </c>
      <c r="Z8" s="10">
        <f>Z18*'הנחות ונתוני עזר'!$B$18/'הנחות ונתוני עזר'!$B$15</f>
        <v>3.1925883256528422</v>
      </c>
      <c r="AA8" s="10">
        <f>AA18*'הנחות ונתוני עזר'!$B$18/'הנחות ונתוני עזר'!$B$15</f>
        <v>3.1925883256528422</v>
      </c>
    </row>
    <row r="9" spans="1:27" x14ac:dyDescent="0.25">
      <c r="A9" s="8" t="s">
        <v>55</v>
      </c>
      <c r="B9" s="10">
        <f>(B6+B7)*'הנחות ונתוני עזר'!$B$16*B17/'הנחות ונתוני עזר'!$B$15</f>
        <v>2.4677419354838714</v>
      </c>
      <c r="C9" s="10">
        <f>(C6+C7)*'הנחות ונתוני עזר'!$B$16*C17/'הנחות ונתוני עזר'!$B$15</f>
        <v>2.5645161290322585</v>
      </c>
      <c r="D9" s="10">
        <f>(D6+D7)*'הנחות ונתוני עזר'!$B$16*D17/'הנחות ונתוני עזר'!$B$15</f>
        <v>2.6129032258064524</v>
      </c>
      <c r="E9" s="10">
        <f>(E6+E7)*'הנחות ונתוני עזר'!$B$16*E17/'הנחות ונתוני עזר'!$B$15</f>
        <v>2.6129032258064524</v>
      </c>
      <c r="F9" s="10">
        <f>(F6+F7)*'הנחות ונתוני עזר'!$B$16*F17/'הנחות ונתוני עזר'!$B$15</f>
        <v>2.830645161290323</v>
      </c>
      <c r="G9" s="10">
        <f>(G6+G7)*'הנחות ונתוני עזר'!$B$16*G17/'הנחות ונתוני עזר'!$B$15</f>
        <v>3.9193548387096779</v>
      </c>
      <c r="H9" s="10">
        <f>(H6+H7)*'הנחות ונתוני עזר'!$B$16*H17/'הנחות ונתוני עזר'!$B$15</f>
        <v>4.1370967741935489</v>
      </c>
      <c r="I9" s="10">
        <f>(I6+I7)*'הנחות ונתוני עזר'!$B$16*I17/'הנחות ונתוני עזר'!$B$15</f>
        <v>4.1370967741935489</v>
      </c>
      <c r="J9" s="10">
        <f>(J6+J7)*'הנחות ונתוני עזר'!$B$16*J17/'הנחות ונתוני עזר'!$B$15</f>
        <v>5.0080645161290329</v>
      </c>
      <c r="K9" s="10">
        <f>(K6+K7)*'הנחות ונתוני עזר'!$B$16*K17/'הנחות ונתוני עזר'!$B$15</f>
        <v>5.0080645161290329</v>
      </c>
      <c r="L9" s="10">
        <f>(L6+L7)*'הנחות ונתוני עזר'!$B$16*L17/'הנחות ונתוני עזר'!$B$15</f>
        <v>5.0080645161290329</v>
      </c>
      <c r="M9" s="10">
        <f>(M6+M7)*'הנחות ונתוני עזר'!$B$16*M17/'הנחות ונתוני עזר'!$B$15</f>
        <v>5.0080645161290329</v>
      </c>
      <c r="N9" s="10">
        <f>(N6+N7)*'הנחות ונתוני עזר'!$B$16*N17/'הנחות ונתוני עזר'!$B$15</f>
        <v>5.0080645161290329</v>
      </c>
      <c r="O9" s="10">
        <f>(O6+O7)*'הנחות ונתוני עזר'!$B$16*O17/'הנחות ונתוני עזר'!$B$15</f>
        <v>5.0080645161290329</v>
      </c>
      <c r="P9" s="10">
        <f>(P6+P7)*'הנחות ונתוני עזר'!$B$16*P17/'הנחות ונתוני עזר'!$B$15</f>
        <v>5.0080645161290329</v>
      </c>
      <c r="Q9" s="10">
        <f>(Q6+Q7)*'הנחות ונתוני עזר'!$B$16*Q17/'הנחות ונתוני עזר'!$B$15</f>
        <v>5.0080645161290329</v>
      </c>
      <c r="R9" s="10">
        <f>(R6+R7)*'הנחות ונתוני עזר'!$B$16*R17/'הנחות ונתוני עזר'!$B$15</f>
        <v>5.0080645161290329</v>
      </c>
      <c r="S9" s="10">
        <f>(S6+S7)*'הנחות ונתוני עזר'!$B$16*S17/'הנחות ונתוני עזר'!$B$15</f>
        <v>5.0080645161290329</v>
      </c>
      <c r="T9" s="10">
        <f>(T6+T7)*'הנחות ונתוני עזר'!$B$16*T17/'הנחות ונתוני עזר'!$B$15</f>
        <v>5.0080645161290329</v>
      </c>
      <c r="U9" s="10">
        <f>(U6+U7)*'הנחות ונתוני עזר'!$B$16*U17/'הנחות ונתוני עזר'!$B$15</f>
        <v>5.0080645161290329</v>
      </c>
      <c r="V9" s="10">
        <f>(V6+V7)*'הנחות ונתוני עזר'!$B$16*V17/'הנחות ונתוני עזר'!$B$15</f>
        <v>5.0080645161290329</v>
      </c>
      <c r="W9" s="10">
        <f>(W6+W7)*'הנחות ונתוני עזר'!$B$16*W17/'הנחות ונתוני עזר'!$B$15</f>
        <v>5.0080645161290329</v>
      </c>
      <c r="X9" s="10">
        <f>(X6+X7)*'הנחות ונתוני עזר'!$B$16*X17/'הנחות ונתוני עזר'!$B$15</f>
        <v>5.0080645161290329</v>
      </c>
      <c r="Y9" s="10">
        <f>(Y6+Y7)*'הנחות ונתוני עזר'!$B$16*Y17/'הנחות ונתוני עזר'!$B$15</f>
        <v>5.0080645161290329</v>
      </c>
      <c r="Z9" s="10">
        <f>(Z6+Z7)*'הנחות ונתוני עזר'!$B$16*Z17/'הנחות ונתוני עזר'!$B$15</f>
        <v>5.0080645161290329</v>
      </c>
      <c r="AA9" s="10">
        <f>(AA6+AA7)*'הנחות ונתוני עזר'!$B$16*AA17/'הנחות ונתוני עזר'!$B$15</f>
        <v>5.0080645161290329</v>
      </c>
    </row>
    <row r="10" spans="1:27" x14ac:dyDescent="0.25">
      <c r="A10" s="8" t="s">
        <v>56</v>
      </c>
      <c r="B10" s="10">
        <f>'הנחות ונתוני עזר'!$B$21*MIN(B16,B19)+'הנחות ונתוני עזר'!$B$22*MAX(B16-B19,0)</f>
        <v>2.8863818917641502</v>
      </c>
      <c r="C10" s="10">
        <f>'הנחות ונתוני עזר'!$B$21*MIN(C16,C19)+'הנחות ונתוני עזר'!$B$22*MAX(C16-C19,0)</f>
        <v>3.0457367304738274</v>
      </c>
      <c r="D10" s="10">
        <f>'הנחות ונתוני עזר'!$B$21*MIN(D16,D19)+'הנחות ונתוני עזר'!$B$22*MAX(D16-D19,0)</f>
        <v>3.1254141498286665</v>
      </c>
      <c r="E10" s="10">
        <f>'הנחות ונתוני עזר'!$B$21*MIN(E16,E19)+'הנחות ונתוני עזר'!$B$22*MAX(E16-E19,0)</f>
        <v>3.1627428748670687</v>
      </c>
      <c r="F10" s="10">
        <f>'הנחות ונתוני עזר'!$B$21*MIN(F16,F19)+'הנחות ונתוני עזר'!$B$22*MAX(F16-F19,0)</f>
        <v>3.1792912619638427</v>
      </c>
      <c r="G10" s="10">
        <f>'הנחות ונתוני עזר'!$B$21*MIN(G16,G19)+'הנחות ונתוני עזר'!$B$22*MAX(G16-G19,0)</f>
        <v>3.2806975599669155</v>
      </c>
      <c r="H10" s="10">
        <f>'הנחות ונתוני עזר'!$B$21*MIN(H16,H19)+'הנחות ונתוני עזר'!$B$22*MAX(H16-H19,0)</f>
        <v>3.2972459470636899</v>
      </c>
      <c r="I10" s="10">
        <f>'הנחות ונתוני עזר'!$B$21*MIN(I16,I19)+'הנחות ונתוני עזר'!$B$22*MAX(I16-I19,0)</f>
        <v>3.2972459470636899</v>
      </c>
      <c r="J10" s="10">
        <f>'הנחות ונתוני עזר'!$B$21*MIN(J16,J19)+'הנחות ונתוני עזר'!$B$22*MAX(J16-J19,0)</f>
        <v>3.3634394954507862</v>
      </c>
      <c r="K10" s="10">
        <f>'הנחות ונתוני עזר'!$B$21*MIN(K16,K19)+'הנחות ונתוני עזר'!$B$22*MAX(K16-K19,0)</f>
        <v>3.3634394954507862</v>
      </c>
      <c r="L10" s="10">
        <f>'הנחות ונתוני עזר'!$B$21*MIN(L16,L19)+'הנחות ונתוני עזר'!$B$22*MAX(L16-L19,0)</f>
        <v>3.3634394954507862</v>
      </c>
      <c r="M10" s="10">
        <f>'הנחות ונתוני עזר'!$B$21*MIN(M16,M19)+'הנחות ונתוני עזר'!$B$22*MAX(M16-M19,0)</f>
        <v>3.3634394954507862</v>
      </c>
      <c r="N10" s="10">
        <f>'הנחות ונתוני עזר'!$B$21*MIN(N16,N19)+'הנחות ונתוני עזר'!$B$22*MAX(N16-N19,0)</f>
        <v>3.3634394954507862</v>
      </c>
      <c r="O10" s="10">
        <f>'הנחות ונתוני עזר'!$B$21*MIN(O16,O19)+'הנחות ונתוני עזר'!$B$22*MAX(O16-O19,0)</f>
        <v>3.3634394954507862</v>
      </c>
      <c r="P10" s="10">
        <f>'הנחות ונתוני עזר'!$B$21*MIN(P16,P19)+'הנחות ונתוני עזר'!$B$22*MAX(P16-P19,0)</f>
        <v>3.3634394954507862</v>
      </c>
      <c r="Q10" s="10">
        <f>'הנחות ונתוני עזר'!$B$21*MIN(Q16,Q19)+'הנחות ונתוני עזר'!$B$22*MAX(Q16-Q19,0)</f>
        <v>3.3821038579699874</v>
      </c>
      <c r="R10" s="10">
        <f>'הנחות ונתוני עזר'!$B$21*MIN(R16,R19)+'הנחות ונתוני עזר'!$B$22*MAX(R16-R19,0)</f>
        <v>3.3821038579699874</v>
      </c>
      <c r="S10" s="10">
        <f>'הנחות ונתוני עזר'!$B$21*MIN(S16,S19)+'הנחות ונתוני עזר'!$B$22*MAX(S16-S19,0)</f>
        <v>3.3821038579699874</v>
      </c>
      <c r="T10" s="10">
        <f>'הנחות ונתוני עזר'!$B$21*MIN(T16,T19)+'הנחות ונתוני עזר'!$B$22*MAX(T16-T19,0)</f>
        <v>3.3821038579699874</v>
      </c>
      <c r="U10" s="10">
        <f>'הנחות ונתוני עזר'!$B$21*MIN(U16,U19)+'הנחות ונתוני עזר'!$B$22*MAX(U16-U19,0)</f>
        <v>3.4007682204891885</v>
      </c>
      <c r="V10" s="10">
        <f>'הנחות ונתוני עזר'!$B$21*MIN(V16,V19)+'הנחות ונתוני עזר'!$B$22*MAX(V16-V19,0)</f>
        <v>3.4007682204891885</v>
      </c>
      <c r="W10" s="10">
        <f>'הנחות ונתוני עזר'!$B$21*MIN(W16,W19)+'הנחות ונתוני עזר'!$B$22*MAX(W16-W19,0)</f>
        <v>3.4007682204891885</v>
      </c>
      <c r="X10" s="10">
        <f>'הנחות ונתוני עזר'!$B$21*MIN(X16,X19)+'הנחות ונתוני עזר'!$B$22*MAX(X16-X19,0)</f>
        <v>3.4007682204891885</v>
      </c>
      <c r="Y10" s="10">
        <f>'הנחות ונתוני עזר'!$B$21*MIN(Y16,Y19)+'הנחות ונתוני עזר'!$B$22*MAX(Y16-Y19,0)</f>
        <v>3.4007682204891885</v>
      </c>
      <c r="Z10" s="10">
        <f>'הנחות ונתוני עזר'!$B$21*MIN(Z16,Z19)+'הנחות ונתוני עזר'!$B$22*MAX(Z16-Z19,0)</f>
        <v>3.4194325830083896</v>
      </c>
      <c r="AA10" s="10">
        <f>'הנחות ונתוני עזר'!$B$21*MIN(AA16,AA19)+'הנחות ונתוני עזר'!$B$22*MAX(AA16-AA19,0)</f>
        <v>3.4194325830083896</v>
      </c>
    </row>
    <row r="11" spans="1:27" x14ac:dyDescent="0.25">
      <c r="A11" s="8" t="s">
        <v>57</v>
      </c>
      <c r="B11" s="10">
        <f>'הנחות ונתוני עזר'!$B$23*B16</f>
        <v>4.1390120967741932</v>
      </c>
      <c r="C11" s="10">
        <f>'הנחות ונתוני עזר'!$B$23*C16</f>
        <v>4.2962701612903222</v>
      </c>
      <c r="D11" s="10">
        <f>'הנחות ונתוני עזר'!$B$23*D16</f>
        <v>4.3748991935483872</v>
      </c>
      <c r="E11" s="10">
        <f>'הנחות ונתוני עזר'!$B$23*E16</f>
        <v>4.4117367511520733</v>
      </c>
      <c r="F11" s="10">
        <f>'הנחות ונתוני עזר'!$B$23*F16</f>
        <v>4.4280673963133639</v>
      </c>
      <c r="G11" s="10">
        <f>'הנחות ונתוני עזר'!$B$23*G16</f>
        <v>4.5281394009216589</v>
      </c>
      <c r="H11" s="10">
        <f>'הנחות ונתוני עזר'!$B$23*H16</f>
        <v>4.5444700460829495</v>
      </c>
      <c r="I11" s="10">
        <f>'הנחות ונתוני עזר'!$B$23*I16</f>
        <v>4.5444700460829495</v>
      </c>
      <c r="J11" s="10">
        <f>'הנחות ונתוני עזר'!$B$23*J16</f>
        <v>4.6097926267281109</v>
      </c>
      <c r="K11" s="10">
        <f>'הנחות ונתוני עזר'!$B$23*K16</f>
        <v>4.6097926267281109</v>
      </c>
      <c r="L11" s="10">
        <f>'הנחות ונתוני עזר'!$B$23*L16</f>
        <v>4.6097926267281109</v>
      </c>
      <c r="M11" s="10">
        <f>'הנחות ונתוני עזר'!$B$23*M16</f>
        <v>4.6097926267281109</v>
      </c>
      <c r="N11" s="10">
        <f>'הנחות ונתוני עזר'!$B$23*N16</f>
        <v>4.6097926267281109</v>
      </c>
      <c r="O11" s="10">
        <f>'הנחות ונתוני עזר'!$B$23*O16</f>
        <v>4.6097926267281109</v>
      </c>
      <c r="P11" s="10">
        <f>'הנחות ונתוני עזר'!$B$23*P16</f>
        <v>4.6097926267281109</v>
      </c>
      <c r="Q11" s="10">
        <f>'הנחות ונתוני עזר'!$B$23*Q16</f>
        <v>4.6282114055299539</v>
      </c>
      <c r="R11" s="10">
        <f>'הנחות ונתוני עזר'!$B$23*R16</f>
        <v>4.6282114055299539</v>
      </c>
      <c r="S11" s="10">
        <f>'הנחות ונתוני עזר'!$B$23*S16</f>
        <v>4.6282114055299539</v>
      </c>
      <c r="T11" s="10">
        <f>'הנחות ונתוני עזר'!$B$23*T16</f>
        <v>4.6282114055299539</v>
      </c>
      <c r="U11" s="10">
        <f>'הנחות ונתוני עזר'!$B$23*U16</f>
        <v>4.646630184331797</v>
      </c>
      <c r="V11" s="10">
        <f>'הנחות ונתוני עזר'!$B$23*V16</f>
        <v>4.646630184331797</v>
      </c>
      <c r="W11" s="10">
        <f>'הנחות ונתוני עזר'!$B$23*W16</f>
        <v>4.646630184331797</v>
      </c>
      <c r="X11" s="10">
        <f>'הנחות ונתוני עזר'!$B$23*X16</f>
        <v>4.646630184331797</v>
      </c>
      <c r="Y11" s="10">
        <f>'הנחות ונתוני עזר'!$B$23*Y16</f>
        <v>4.646630184331797</v>
      </c>
      <c r="Z11" s="10">
        <f>'הנחות ונתוני עזר'!$B$23*Z16</f>
        <v>4.66504896313364</v>
      </c>
      <c r="AA11" s="10">
        <f>'הנחות ונתוני עזר'!$B$23*AA16</f>
        <v>4.66504896313364</v>
      </c>
    </row>
    <row r="12" spans="1:27" x14ac:dyDescent="0.25">
      <c r="A12" s="8" t="s">
        <v>58</v>
      </c>
      <c r="B12" s="10">
        <f>'הנחות ונתוני עזר'!$B$24*B16</f>
        <v>4.5970627688172039</v>
      </c>
      <c r="C12" s="10">
        <f>'הנחות ונתוני עזר'!$B$24*C16</f>
        <v>4.7717240591397845</v>
      </c>
      <c r="D12" s="10">
        <f>'הנחות ונתוני עזר'!$B$24*D16</f>
        <v>4.8590547043010757</v>
      </c>
      <c r="E12" s="10">
        <f>'הנחות ונתוני עזר'!$B$24*E16</f>
        <v>4.8999689516129035</v>
      </c>
      <c r="F12" s="10">
        <f>'הנחות ונתוני עזר'!$B$24*F16</f>
        <v>4.918106854838709</v>
      </c>
      <c r="G12" s="10">
        <f>'הנחות ונתוני עזר'!$B$24*G16</f>
        <v>5.0292534946236565</v>
      </c>
      <c r="H12" s="10">
        <f>'הנחות ונתוני עזר'!$B$24*H16</f>
        <v>5.0473913978494629</v>
      </c>
      <c r="I12" s="10">
        <f>'הנחות ונתוני עזר'!$B$24*I16</f>
        <v>5.0473913978494629</v>
      </c>
      <c r="J12" s="10">
        <f>'הנחות ונתוני עזר'!$B$24*J16</f>
        <v>5.1199430107526887</v>
      </c>
      <c r="K12" s="10">
        <f>'הנחות ונתוני עזר'!$B$24*K16</f>
        <v>5.1199430107526887</v>
      </c>
      <c r="L12" s="10">
        <f>'הנחות ונתוני עזר'!$B$24*L16</f>
        <v>5.1199430107526887</v>
      </c>
      <c r="M12" s="10">
        <f>'הנחות ונתוני עזר'!$B$24*M16</f>
        <v>5.1199430107526887</v>
      </c>
      <c r="N12" s="10">
        <f>'הנחות ונתוני עזר'!$B$24*N16</f>
        <v>5.1199430107526887</v>
      </c>
      <c r="O12" s="10">
        <f>'הנחות ונתוני עזר'!$B$24*O16</f>
        <v>5.1199430107526887</v>
      </c>
      <c r="P12" s="10">
        <f>'הנחות ונתוני עזר'!$B$24*P16</f>
        <v>5.1199430107526887</v>
      </c>
      <c r="Q12" s="10">
        <f>'הנחות ונתוני עזר'!$B$24*Q16</f>
        <v>5.1404001344086021</v>
      </c>
      <c r="R12" s="10">
        <f>'הנחות ונתוני עזר'!$B$24*R16</f>
        <v>5.1404001344086021</v>
      </c>
      <c r="S12" s="10">
        <f>'הנחות ונתוני עזר'!$B$24*S16</f>
        <v>5.1404001344086021</v>
      </c>
      <c r="T12" s="10">
        <f>'הנחות ונתוני עזר'!$B$24*T16</f>
        <v>5.1404001344086021</v>
      </c>
      <c r="U12" s="10">
        <f>'הנחות ונתוני עזר'!$B$24*U16</f>
        <v>5.1608572580645165</v>
      </c>
      <c r="V12" s="10">
        <f>'הנחות ונתוני עזר'!$B$24*V16</f>
        <v>5.1608572580645165</v>
      </c>
      <c r="W12" s="10">
        <f>'הנחות ונתוני עזר'!$B$24*W16</f>
        <v>5.1608572580645165</v>
      </c>
      <c r="X12" s="10">
        <f>'הנחות ונתוני עזר'!$B$24*X16</f>
        <v>5.1608572580645165</v>
      </c>
      <c r="Y12" s="10">
        <f>'הנחות ונתוני עזר'!$B$24*Y16</f>
        <v>5.1608572580645165</v>
      </c>
      <c r="Z12" s="10">
        <f>'הנחות ונתוני עזר'!$B$24*Z16</f>
        <v>5.1813143817204299</v>
      </c>
      <c r="AA12" s="10">
        <f>'הנחות ונתוני עזר'!$B$24*AA16</f>
        <v>5.1813143817204299</v>
      </c>
    </row>
    <row r="13" spans="1:27" x14ac:dyDescent="0.25">
      <c r="A13" s="8" t="s">
        <v>42</v>
      </c>
      <c r="B13" s="10">
        <f>'הנחות ונתוני עזר'!$B$25*('הנחות ונתוני עזר'!$B$19+B8+'הנחות ונתוני עזר'!$B$26*B9)</f>
        <v>3.1903142715411739</v>
      </c>
      <c r="C13" s="10">
        <f>'הנחות ונתוני עזר'!$B$25*('הנחות ונתוני עזר'!$B$19+C8+'הנחות ונתוני עזר'!$B$26*C9)</f>
        <v>3.1953256749514187</v>
      </c>
      <c r="D13" s="10">
        <f>'הנחות ונתוני עזר'!$B$25*('הנחות ונתוני עזר'!$B$19+D8+'הנחות ונתוני עזר'!$B$26*D9)</f>
        <v>3.1978313766565409</v>
      </c>
      <c r="E13" s="10">
        <f>'הנחות ונתוני עזר'!$B$25*('הנחות ונתוני עזר'!$B$19+E8+'הנחות ונתוני עזר'!$B$26*E9)</f>
        <v>3.2346689342602275</v>
      </c>
      <c r="F13" s="10">
        <f>'הנחות ונתוני עזר'!$B$25*('הנחות ונתוני עזר'!$B$19+F8+'הנחות ונתוני עזר'!$B$26*F9)</f>
        <v>3.2459445919332781</v>
      </c>
      <c r="G13" s="10">
        <f>'הנחות ונתוני עזר'!$B$25*('הנחות ונתוני עזר'!$B$19+G8+'הנחות ונתוני עזר'!$B$26*G9)</f>
        <v>3.3207416591003733</v>
      </c>
      <c r="H13" s="10">
        <f>'הנחות ונתוני עזר'!$B$25*('הנחות ונתוני עזר'!$B$19+H8+'הנחות ונתוני עזר'!$B$26*H9)</f>
        <v>3.3320173167734235</v>
      </c>
      <c r="I13" s="10">
        <f>'הנחות ונתוני עזר'!$B$25*('הנחות ונתוני עזר'!$B$19+I8+'הנחות ונתוני עזר'!$B$26*I9)</f>
        <v>3.3320173167734235</v>
      </c>
      <c r="J13" s="10">
        <f>'הנחות ונתוני עזר'!$B$25*('הנחות ונתוני עזר'!$B$19+J8+'הנחות ונתוני עזר'!$B$26*J9)</f>
        <v>3.377119947465625</v>
      </c>
      <c r="K13" s="10">
        <f>'הנחות ונתוני עזר'!$B$25*('הנחות ונתוני עזר'!$B$19+K8+'הנחות ונתוני עזר'!$B$26*K9)</f>
        <v>3.377119947465625</v>
      </c>
      <c r="L13" s="10">
        <f>'הנחות ונתוני עזר'!$B$25*('הנחות ונתוני עזר'!$B$19+L8+'הנחות ונתוני עזר'!$B$26*L9)</f>
        <v>3.377119947465625</v>
      </c>
      <c r="M13" s="10">
        <f>'הנחות ונתוני עזר'!$B$25*('הנחות ונתוני עזר'!$B$19+M8+'הנחות ונתוני עזר'!$B$26*M9)</f>
        <v>3.377119947465625</v>
      </c>
      <c r="N13" s="10">
        <f>'הנחות ונתוני עזר'!$B$25*('הנחות ונתוני עזר'!$B$19+N8+'הנחות ונתוני עזר'!$B$26*N9)</f>
        <v>3.377119947465625</v>
      </c>
      <c r="O13" s="10">
        <f>'הנחות ונתוני עזר'!$B$25*('הנחות ונתוני עזר'!$B$19+O8+'הנחות ונתוני עזר'!$B$26*O9)</f>
        <v>3.377119947465625</v>
      </c>
      <c r="P13" s="10">
        <f>'הנחות ונתוני עזר'!$B$25*('הנחות ונתוני עזר'!$B$19+P8+'הנחות ונתוני עזר'!$B$26*P9)</f>
        <v>3.377119947465625</v>
      </c>
      <c r="Q13" s="10">
        <f>'הנחות ונתוני עזר'!$B$25*('הנחות ונתוני עזר'!$B$19+Q8+'הנחות ונתוני עזר'!$B$26*Q9)</f>
        <v>3.395538726267469</v>
      </c>
      <c r="R13" s="10">
        <f>'הנחות ונתוני עזר'!$B$25*('הנחות ונתוני עזר'!$B$19+R8+'הנחות ונתוני עזר'!$B$26*R9)</f>
        <v>3.395538726267469</v>
      </c>
      <c r="S13" s="10">
        <f>'הנחות ונתוני עזר'!$B$25*('הנחות ונתוני עזר'!$B$19+S8+'הנחות ונתוני עזר'!$B$26*S9)</f>
        <v>3.395538726267469</v>
      </c>
      <c r="T13" s="10">
        <f>'הנחות ונתוני עזר'!$B$25*('הנחות ונתוני עזר'!$B$19+T8+'הנחות ונתוני עזר'!$B$26*T9)</f>
        <v>3.395538726267469</v>
      </c>
      <c r="U13" s="10">
        <f>'הנחות ונתוני עזר'!$B$25*('הנחות ונתוני עזר'!$B$19+U8+'הנחות ונתוני עזר'!$B$26*U9)</f>
        <v>3.4139575050693121</v>
      </c>
      <c r="V13" s="10">
        <f>'הנחות ונתוני עזר'!$B$25*('הנחות ונתוני עזר'!$B$19+V8+'הנחות ונתוני עזר'!$B$26*V9)</f>
        <v>3.4139575050693121</v>
      </c>
      <c r="W13" s="10">
        <f>'הנחות ונתוני עזר'!$B$25*('הנחות ונתוני עזר'!$B$19+W8+'הנחות ונתוני עזר'!$B$26*W9)</f>
        <v>3.4139575050693121</v>
      </c>
      <c r="X13" s="10">
        <f>'הנחות ונתוני עזר'!$B$25*('הנחות ונתוני עזר'!$B$19+X8+'הנחות ונתוני עזר'!$B$26*X9)</f>
        <v>3.4139575050693121</v>
      </c>
      <c r="Y13" s="10">
        <f>'הנחות ונתוני עזר'!$B$25*('הנחות ונתוני עזר'!$B$19+Y8+'הנחות ונתוני עזר'!$B$26*Y9)</f>
        <v>3.4139575050693121</v>
      </c>
      <c r="Z13" s="10">
        <f>'הנחות ונתוני עזר'!$B$25*('הנחות ונתוני עזר'!$B$19+Z8+'הנחות ונתוני עזר'!$B$26*Z9)</f>
        <v>3.4323762838711556</v>
      </c>
      <c r="AA13" s="10">
        <f>'הנחות ונתוני עזר'!$B$25*('הנחות ונתוני עזר'!$B$19+AA8+'הנחות ונתוני עזר'!$B$26*AA9)</f>
        <v>3.4323762838711556</v>
      </c>
    </row>
    <row r="14" spans="1:27" x14ac:dyDescent="0.25">
      <c r="A14" s="11" t="s">
        <v>59</v>
      </c>
      <c r="B14" s="12">
        <f t="shared" ref="B14:AA14" si="0">SUM(B6:B13)</f>
        <v>69.999598985885967</v>
      </c>
      <c r="C14" s="12">
        <f t="shared" si="0"/>
        <v>72.59265877639298</v>
      </c>
      <c r="D14" s="12">
        <f t="shared" si="0"/>
        <v>73.889188671646494</v>
      </c>
      <c r="E14" s="12">
        <f t="shared" si="0"/>
        <v>74.532274193919932</v>
      </c>
      <c r="F14" s="12">
        <f t="shared" si="0"/>
        <v>74.812308722560715</v>
      </c>
      <c r="G14" s="12">
        <f t="shared" si="0"/>
        <v>76.5340241269014</v>
      </c>
      <c r="H14" s="12">
        <f t="shared" si="0"/>
        <v>76.814058655542183</v>
      </c>
      <c r="I14" s="12">
        <f t="shared" si="0"/>
        <v>76.814058655542183</v>
      </c>
      <c r="J14" s="12">
        <f t="shared" si="0"/>
        <v>77.934196770105359</v>
      </c>
      <c r="K14" s="12">
        <f t="shared" si="0"/>
        <v>77.934196770105359</v>
      </c>
      <c r="L14" s="12">
        <f t="shared" si="0"/>
        <v>77.934196770105359</v>
      </c>
      <c r="M14" s="12">
        <f t="shared" si="0"/>
        <v>77.934196770105359</v>
      </c>
      <c r="N14" s="12">
        <f t="shared" si="0"/>
        <v>77.934196770105359</v>
      </c>
      <c r="O14" s="12">
        <f t="shared" si="0"/>
        <v>77.934196770105359</v>
      </c>
      <c r="P14" s="12">
        <f t="shared" si="0"/>
        <v>77.934196770105359</v>
      </c>
      <c r="Q14" s="12">
        <f t="shared" si="0"/>
        <v>78.255739531242085</v>
      </c>
      <c r="R14" s="12">
        <f t="shared" si="0"/>
        <v>78.255739531242085</v>
      </c>
      <c r="S14" s="12">
        <f t="shared" si="0"/>
        <v>78.255739531242085</v>
      </c>
      <c r="T14" s="12">
        <f t="shared" si="0"/>
        <v>78.255739531242085</v>
      </c>
      <c r="U14" s="12">
        <f t="shared" si="0"/>
        <v>78.577282292378769</v>
      </c>
      <c r="V14" s="12">
        <f t="shared" si="0"/>
        <v>78.577282292378769</v>
      </c>
      <c r="W14" s="12">
        <f t="shared" si="0"/>
        <v>78.577282292378769</v>
      </c>
      <c r="X14" s="12">
        <f t="shared" si="0"/>
        <v>78.577282292378769</v>
      </c>
      <c r="Y14" s="12">
        <f t="shared" si="0"/>
        <v>78.577282292378769</v>
      </c>
      <c r="Z14" s="12">
        <f t="shared" si="0"/>
        <v>78.89882505351548</v>
      </c>
      <c r="AA14" s="12">
        <f t="shared" si="0"/>
        <v>78.89882505351548</v>
      </c>
    </row>
    <row r="16" spans="1:27" hidden="1" x14ac:dyDescent="0.25">
      <c r="A16" t="s">
        <v>60</v>
      </c>
      <c r="B16">
        <f t="shared" ref="B16:AA16" si="1">B6+B7+B8+B9</f>
        <v>55.186827956989248</v>
      </c>
      <c r="C16">
        <f t="shared" si="1"/>
        <v>57.283602150537632</v>
      </c>
      <c r="D16">
        <f t="shared" si="1"/>
        <v>58.331989247311832</v>
      </c>
      <c r="E16">
        <f t="shared" si="1"/>
        <v>58.823156682027651</v>
      </c>
      <c r="F16">
        <f t="shared" si="1"/>
        <v>59.040898617511516</v>
      </c>
      <c r="G16">
        <f t="shared" si="1"/>
        <v>60.375192012288792</v>
      </c>
      <c r="H16">
        <f t="shared" si="1"/>
        <v>60.592933947772664</v>
      </c>
      <c r="I16">
        <f t="shared" si="1"/>
        <v>60.592933947772664</v>
      </c>
      <c r="J16">
        <f t="shared" si="1"/>
        <v>61.463901689708145</v>
      </c>
      <c r="K16">
        <f t="shared" si="1"/>
        <v>61.463901689708145</v>
      </c>
      <c r="L16">
        <f t="shared" si="1"/>
        <v>61.463901689708145</v>
      </c>
      <c r="M16">
        <f t="shared" si="1"/>
        <v>61.463901689708145</v>
      </c>
      <c r="N16">
        <f t="shared" si="1"/>
        <v>61.463901689708145</v>
      </c>
      <c r="O16">
        <f t="shared" si="1"/>
        <v>61.463901689708145</v>
      </c>
      <c r="P16">
        <f t="shared" si="1"/>
        <v>61.463901689708145</v>
      </c>
      <c r="Q16">
        <f t="shared" si="1"/>
        <v>61.709485407066055</v>
      </c>
      <c r="R16">
        <f t="shared" si="1"/>
        <v>61.709485407066055</v>
      </c>
      <c r="S16">
        <f t="shared" si="1"/>
        <v>61.709485407066055</v>
      </c>
      <c r="T16">
        <f t="shared" si="1"/>
        <v>61.709485407066055</v>
      </c>
      <c r="U16">
        <f t="shared" si="1"/>
        <v>61.955069124423964</v>
      </c>
      <c r="V16">
        <f t="shared" si="1"/>
        <v>61.955069124423964</v>
      </c>
      <c r="W16">
        <f t="shared" si="1"/>
        <v>61.955069124423964</v>
      </c>
      <c r="X16">
        <f t="shared" si="1"/>
        <v>61.955069124423964</v>
      </c>
      <c r="Y16">
        <f t="shared" si="1"/>
        <v>61.955069124423964</v>
      </c>
      <c r="Z16">
        <f t="shared" si="1"/>
        <v>62.200652841781874</v>
      </c>
      <c r="AA16">
        <f t="shared" si="1"/>
        <v>62.200652841781874</v>
      </c>
    </row>
    <row r="17" spans="1:27" hidden="1" x14ac:dyDescent="0.25">
      <c r="A17" t="s">
        <v>61</v>
      </c>
      <c r="B17">
        <v>12</v>
      </c>
      <c r="C17">
        <v>12</v>
      </c>
      <c r="D17">
        <v>12</v>
      </c>
      <c r="E17">
        <v>12</v>
      </c>
      <c r="F17">
        <v>13</v>
      </c>
      <c r="G17">
        <v>18</v>
      </c>
      <c r="H17">
        <v>19</v>
      </c>
      <c r="I17">
        <v>19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</row>
    <row r="18" spans="1:27" hidden="1" x14ac:dyDescent="0.25">
      <c r="A18" t="s">
        <v>46</v>
      </c>
      <c r="B18">
        <v>7</v>
      </c>
      <c r="C18">
        <v>7</v>
      </c>
      <c r="D18">
        <v>7</v>
      </c>
      <c r="E18">
        <v>9</v>
      </c>
      <c r="F18">
        <v>9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10</v>
      </c>
      <c r="Q18">
        <v>11</v>
      </c>
      <c r="R18">
        <v>11</v>
      </c>
      <c r="S18">
        <v>11</v>
      </c>
      <c r="T18">
        <v>11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13</v>
      </c>
      <c r="AA18">
        <v>13</v>
      </c>
    </row>
    <row r="19" spans="1:27" hidden="1" x14ac:dyDescent="0.25">
      <c r="A19" t="s">
        <v>62</v>
      </c>
      <c r="B19">
        <v>42.324175824175818</v>
      </c>
      <c r="C19">
        <v>42.324175824175818</v>
      </c>
      <c r="D19">
        <v>42.324175824175818</v>
      </c>
      <c r="E19">
        <v>42.324175824175818</v>
      </c>
      <c r="F19">
        <v>42.324175824175818</v>
      </c>
      <c r="G19">
        <v>42.324175824175818</v>
      </c>
      <c r="H19">
        <v>42.324175824175818</v>
      </c>
      <c r="I19">
        <v>42.324175824175818</v>
      </c>
      <c r="J19">
        <v>42.324175824175818</v>
      </c>
      <c r="K19">
        <v>42.324175824175818</v>
      </c>
      <c r="L19">
        <v>42.324175824175818</v>
      </c>
      <c r="M19">
        <v>42.324175824175818</v>
      </c>
      <c r="N19">
        <v>42.324175824175818</v>
      </c>
      <c r="O19">
        <v>42.324175824175818</v>
      </c>
      <c r="P19">
        <v>42.324175824175818</v>
      </c>
      <c r="Q19">
        <v>42.324175824175818</v>
      </c>
      <c r="R19">
        <v>42.324175824175818</v>
      </c>
      <c r="S19">
        <v>42.324175824175818</v>
      </c>
      <c r="T19">
        <v>42.324175824175818</v>
      </c>
      <c r="U19">
        <v>42.324175824175818</v>
      </c>
      <c r="V19">
        <v>42.324175824175818</v>
      </c>
      <c r="W19">
        <v>42.324175824175818</v>
      </c>
      <c r="X19">
        <v>42.324175824175818</v>
      </c>
      <c r="Y19">
        <v>42.324175824175818</v>
      </c>
      <c r="Z19">
        <v>42.324175824175818</v>
      </c>
      <c r="AA19">
        <v>42.324175824175818</v>
      </c>
    </row>
  </sheetData>
  <autoFilter ref="A4:AA14" xr:uid="{00000000-0009-0000-0000-000002000000}"/>
  <mergeCells count="2">
    <mergeCell ref="A1:AA1"/>
    <mergeCell ref="A2:AA2"/>
  </mergeCells>
  <pageMargins left="0.75" right="0.75" top="1" bottom="1" header="0.5" footer="0.5"/>
  <pageSetup orientation="landscape"/>
  <headerFooter>
    <oddFooter>&amp;Cמקור: קובץ הסימולטור שסופק וטבלת שכר היסוד המצורפת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34" customWidth="1"/>
    <col min="2" max="27" width="12" customWidth="1"/>
  </cols>
  <sheetData>
    <row r="1" spans="1:27" ht="19.2" x14ac:dyDescent="0.35">
      <c r="A1" s="18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4.4" x14ac:dyDescent="0.3">
      <c r="A2" s="19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x14ac:dyDescent="0.25">
      <c r="A4" s="5" t="s">
        <v>50</v>
      </c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  <c r="X4" s="6">
        <v>22</v>
      </c>
      <c r="Y4" s="6">
        <v>23</v>
      </c>
      <c r="Z4" s="6">
        <v>24</v>
      </c>
      <c r="AA4" s="6">
        <v>25</v>
      </c>
    </row>
    <row r="5" spans="1:27" x14ac:dyDescent="0.25">
      <c r="A5" s="5" t="s">
        <v>51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</row>
    <row r="6" spans="1:27" x14ac:dyDescent="0.25">
      <c r="A6" s="8" t="s">
        <v>52</v>
      </c>
      <c r="B6" s="9">
        <v>59</v>
      </c>
      <c r="C6" s="9">
        <v>61</v>
      </c>
      <c r="D6" s="9">
        <v>62</v>
      </c>
      <c r="E6" s="9">
        <v>62</v>
      </c>
      <c r="F6" s="9">
        <v>62</v>
      </c>
      <c r="G6" s="9">
        <v>62</v>
      </c>
      <c r="H6" s="9">
        <v>62</v>
      </c>
      <c r="I6" s="9">
        <v>62</v>
      </c>
      <c r="J6" s="9">
        <v>62</v>
      </c>
      <c r="K6" s="9">
        <v>62</v>
      </c>
      <c r="L6" s="9">
        <v>62</v>
      </c>
      <c r="M6" s="9">
        <v>62</v>
      </c>
      <c r="N6" s="9">
        <v>62</v>
      </c>
      <c r="O6" s="9">
        <v>62</v>
      </c>
      <c r="P6" s="9">
        <v>62</v>
      </c>
      <c r="Q6" s="9">
        <v>62</v>
      </c>
      <c r="R6" s="9">
        <v>62</v>
      </c>
      <c r="S6" s="9">
        <v>62</v>
      </c>
      <c r="T6" s="9">
        <v>62</v>
      </c>
      <c r="U6" s="9">
        <v>62</v>
      </c>
      <c r="V6" s="9">
        <v>62</v>
      </c>
      <c r="W6" s="9">
        <v>62</v>
      </c>
      <c r="X6" s="9">
        <v>62</v>
      </c>
      <c r="Y6" s="9">
        <v>62</v>
      </c>
      <c r="Z6" s="9">
        <v>62</v>
      </c>
      <c r="AA6" s="9">
        <v>62</v>
      </c>
    </row>
    <row r="7" spans="1:27" x14ac:dyDescent="0.25">
      <c r="A7" s="8" t="s">
        <v>53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5">
      <c r="A8" s="8" t="s">
        <v>54</v>
      </c>
      <c r="B8" s="10">
        <f>B18*'הנחות ונתוני עזר'!$B$18/'הנחות ונתוני עזר'!$B$15</f>
        <v>1.7190860215053767</v>
      </c>
      <c r="C8" s="10">
        <f>C18*'הנחות ונתוני עזר'!$B$18/'הנחות ונתוני עזר'!$B$15</f>
        <v>1.7190860215053767</v>
      </c>
      <c r="D8" s="10">
        <f>D18*'הנחות ונתוני עזר'!$B$18/'הנחות ונתוני עזר'!$B$15</f>
        <v>1.7190860215053767</v>
      </c>
      <c r="E8" s="10">
        <f>E18*'הנחות ונתוני עזר'!$B$18/'הנחות ונתוני עזר'!$B$15</f>
        <v>2.2102534562211984</v>
      </c>
      <c r="F8" s="10">
        <f>F18*'הנחות ונתוני עזר'!$B$18/'הנחות ונתוני עזר'!$B$15</f>
        <v>2.2102534562211984</v>
      </c>
      <c r="G8" s="10">
        <f>G18*'הנחות ונתוני עזר'!$B$18/'הנחות ונתוני עזר'!$B$15</f>
        <v>2.4558371735791091</v>
      </c>
      <c r="H8" s="10">
        <f>H18*'הנחות ונתוני עזר'!$B$18/'הנחות ונתוני עזר'!$B$15</f>
        <v>2.4558371735791091</v>
      </c>
      <c r="I8" s="10">
        <f>I18*'הנחות ונתוני עזר'!$B$18/'הנחות ונתוני עזר'!$B$15</f>
        <v>2.4558371735791091</v>
      </c>
      <c r="J8" s="10">
        <f>J18*'הנחות ונתוני עזר'!$B$18/'הנחות ונתוני עזר'!$B$15</f>
        <v>2.4558371735791091</v>
      </c>
      <c r="K8" s="10">
        <f>K18*'הנחות ונתוני עזר'!$B$18/'הנחות ונתוני עזר'!$B$15</f>
        <v>2.4558371735791091</v>
      </c>
      <c r="L8" s="10">
        <f>L18*'הנחות ונתוני עזר'!$B$18/'הנחות ונתוני עזר'!$B$15</f>
        <v>2.4558371735791091</v>
      </c>
      <c r="M8" s="10">
        <f>M18*'הנחות ונתוני עזר'!$B$18/'הנחות ונתוני עזר'!$B$15</f>
        <v>2.4558371735791091</v>
      </c>
      <c r="N8" s="10">
        <f>N18*'הנחות ונתוני עזר'!$B$18/'הנחות ונתוני עזר'!$B$15</f>
        <v>2.4558371735791091</v>
      </c>
      <c r="O8" s="10">
        <f>O18*'הנחות ונתוני עזר'!$B$18/'הנחות ונתוני עזר'!$B$15</f>
        <v>2.4558371735791091</v>
      </c>
      <c r="P8" s="10">
        <f>P18*'הנחות ונתוני עזר'!$B$18/'הנחות ונתוני עזר'!$B$15</f>
        <v>2.4558371735791091</v>
      </c>
      <c r="Q8" s="10">
        <f>Q18*'הנחות ונתוני עזר'!$B$18/'הנחות ונתוני עזר'!$B$15</f>
        <v>2.7014208909370203</v>
      </c>
      <c r="R8" s="10">
        <f>R18*'הנחות ונתוני עזר'!$B$18/'הנחות ונתוני עזר'!$B$15</f>
        <v>2.7014208909370203</v>
      </c>
      <c r="S8" s="10">
        <f>S18*'הנחות ונתוני עזר'!$B$18/'הנחות ונתוני עזר'!$B$15</f>
        <v>2.7014208909370203</v>
      </c>
      <c r="T8" s="10">
        <f>T18*'הנחות ונתוני עזר'!$B$18/'הנחות ונתוני עזר'!$B$15</f>
        <v>2.7014208909370203</v>
      </c>
      <c r="U8" s="10">
        <f>U18*'הנחות ונתוני עזר'!$B$18/'הנחות ונתוני עזר'!$B$15</f>
        <v>2.9470046082949315</v>
      </c>
      <c r="V8" s="10">
        <f>V18*'הנחות ונתוני עזר'!$B$18/'הנחות ונתוני עזר'!$B$15</f>
        <v>2.9470046082949315</v>
      </c>
      <c r="W8" s="10">
        <f>W18*'הנחות ונתוני עזר'!$B$18/'הנחות ונתוני עזר'!$B$15</f>
        <v>2.9470046082949315</v>
      </c>
      <c r="X8" s="10">
        <f>X18*'הנחות ונתוני עזר'!$B$18/'הנחות ונתוני עזר'!$B$15</f>
        <v>2.9470046082949315</v>
      </c>
      <c r="Y8" s="10">
        <f>Y18*'הנחות ונתוני עזר'!$B$18/'הנחות ונתוני עזר'!$B$15</f>
        <v>2.9470046082949315</v>
      </c>
      <c r="Z8" s="10">
        <f>Z18*'הנחות ונתוני עזר'!$B$18/'הנחות ונתוני עזר'!$B$15</f>
        <v>3.1925883256528422</v>
      </c>
      <c r="AA8" s="10">
        <f>AA18*'הנחות ונתוני עזר'!$B$18/'הנחות ונתוני עזר'!$B$15</f>
        <v>3.1925883256528422</v>
      </c>
    </row>
    <row r="9" spans="1:27" x14ac:dyDescent="0.25">
      <c r="A9" s="8" t="s">
        <v>55</v>
      </c>
      <c r="B9" s="10">
        <f>(B6+B7)*'הנחות ונתוני עזר'!$B$16*B17/'הנחות ונתוני עזר'!$B$15</f>
        <v>2.8548387096774199</v>
      </c>
      <c r="C9" s="10">
        <f>(C6+C7)*'הנחות ונתוני עזר'!$B$16*C17/'הנחות ונתוני עזר'!$B$15</f>
        <v>2.9516129032258065</v>
      </c>
      <c r="D9" s="10">
        <f>(D6+D7)*'הנחות ונתוני עזר'!$B$16*D17/'הנחות ונתוני עזר'!$B$15</f>
        <v>3.0000000000000004</v>
      </c>
      <c r="E9" s="10">
        <f>(E6+E7)*'הנחות ונתוני עזר'!$B$16*E17/'הנחות ונתוני עזר'!$B$15</f>
        <v>3.0000000000000004</v>
      </c>
      <c r="F9" s="10">
        <f>(F6+F7)*'הנחות ונתוני עזר'!$B$16*F17/'הנחות ונתוני עזר'!$B$15</f>
        <v>3.2500000000000004</v>
      </c>
      <c r="G9" s="10">
        <f>(G6+G7)*'הנחות ונתוני עזר'!$B$16*G17/'הנחות ונתוני עזר'!$B$15</f>
        <v>4.5000000000000009</v>
      </c>
      <c r="H9" s="10">
        <f>(H6+H7)*'הנחות ונתוני עזר'!$B$16*H17/'הנחות ונתוני עזר'!$B$15</f>
        <v>4.7500000000000009</v>
      </c>
      <c r="I9" s="10">
        <f>(I6+I7)*'הנחות ונתוני עזר'!$B$16*I17/'הנחות ונתוני עזר'!$B$15</f>
        <v>4.7500000000000009</v>
      </c>
      <c r="J9" s="10">
        <f>(J6+J7)*'הנחות ונתוני עזר'!$B$16*J17/'הנחות ונתוני עזר'!$B$15</f>
        <v>5.7500000000000009</v>
      </c>
      <c r="K9" s="10">
        <f>(K6+K7)*'הנחות ונתוני עזר'!$B$16*K17/'הנחות ונתוני עזר'!$B$15</f>
        <v>5.7500000000000009</v>
      </c>
      <c r="L9" s="10">
        <f>(L6+L7)*'הנחות ונתוני עזר'!$B$16*L17/'הנחות ונתוני עזר'!$B$15</f>
        <v>5.7500000000000009</v>
      </c>
      <c r="M9" s="10">
        <f>(M6+M7)*'הנחות ונתוני עזר'!$B$16*M17/'הנחות ונתוני עזר'!$B$15</f>
        <v>5.7500000000000009</v>
      </c>
      <c r="N9" s="10">
        <f>(N6+N7)*'הנחות ונתוני עזר'!$B$16*N17/'הנחות ונתוני עזר'!$B$15</f>
        <v>5.7500000000000009</v>
      </c>
      <c r="O9" s="10">
        <f>(O6+O7)*'הנחות ונתוני עזר'!$B$16*O17/'הנחות ונתוני עזר'!$B$15</f>
        <v>5.7500000000000009</v>
      </c>
      <c r="P9" s="10">
        <f>(P6+P7)*'הנחות ונתוני עזר'!$B$16*P17/'הנחות ונתוני עזר'!$B$15</f>
        <v>5.7500000000000009</v>
      </c>
      <c r="Q9" s="10">
        <f>(Q6+Q7)*'הנחות ונתוני עזר'!$B$16*Q17/'הנחות ונתוני עזר'!$B$15</f>
        <v>5.7500000000000009</v>
      </c>
      <c r="R9" s="10">
        <f>(R6+R7)*'הנחות ונתוני עזר'!$B$16*R17/'הנחות ונתוני עזר'!$B$15</f>
        <v>5.7500000000000009</v>
      </c>
      <c r="S9" s="10">
        <f>(S6+S7)*'הנחות ונתוני עזר'!$B$16*S17/'הנחות ונתוני עזר'!$B$15</f>
        <v>5.7500000000000009</v>
      </c>
      <c r="T9" s="10">
        <f>(T6+T7)*'הנחות ונתוני עזר'!$B$16*T17/'הנחות ונתוני עזר'!$B$15</f>
        <v>5.7500000000000009</v>
      </c>
      <c r="U9" s="10">
        <f>(U6+U7)*'הנחות ונתוני עזר'!$B$16*U17/'הנחות ונתוני עזר'!$B$15</f>
        <v>5.7500000000000009</v>
      </c>
      <c r="V9" s="10">
        <f>(V6+V7)*'הנחות ונתוני עזר'!$B$16*V17/'הנחות ונתוני עזר'!$B$15</f>
        <v>5.7500000000000009</v>
      </c>
      <c r="W9" s="10">
        <f>(W6+W7)*'הנחות ונתוני עזר'!$B$16*W17/'הנחות ונתוני עזר'!$B$15</f>
        <v>5.7500000000000009</v>
      </c>
      <c r="X9" s="10">
        <f>(X6+X7)*'הנחות ונתוני עזר'!$B$16*X17/'הנחות ונתוני עזר'!$B$15</f>
        <v>5.7500000000000009</v>
      </c>
      <c r="Y9" s="10">
        <f>(Y6+Y7)*'הנחות ונתוני עזר'!$B$16*Y17/'הנחות ונתוני עזר'!$B$15</f>
        <v>5.7500000000000009</v>
      </c>
      <c r="Z9" s="10">
        <f>(Z6+Z7)*'הנחות ונתוני עזר'!$B$16*Z17/'הנחות ונתוני עזר'!$B$15</f>
        <v>5.7500000000000009</v>
      </c>
      <c r="AA9" s="10">
        <f>(AA6+AA7)*'הנחות ונתוני עזר'!$B$16*AA17/'הנחות ונתוני עזר'!$B$15</f>
        <v>5.7500000000000009</v>
      </c>
    </row>
    <row r="10" spans="1:27" x14ac:dyDescent="0.25">
      <c r="A10" s="8" t="s">
        <v>56</v>
      </c>
      <c r="B10" s="10">
        <f>'הנחות ונתוני עזר'!$B$21*MIN(B16,B19)+'הנחות ונתוני עזר'!$B$22*MAX(B16-B19,0)</f>
        <v>3.5238012466028601</v>
      </c>
      <c r="C10" s="10">
        <f>'הנחות ונתוני עזר'!$B$21*MIN(C16,C19)+'הנחות ונתוני עזר'!$B$22*MAX(C16-C19,0)</f>
        <v>3.6831560853125369</v>
      </c>
      <c r="D10" s="10">
        <f>'הנחות ונתוני עזר'!$B$21*MIN(D16,D19)+'הנחות ונתוני עזר'!$B$22*MAX(D16-D19,0)</f>
        <v>3.762833504667376</v>
      </c>
      <c r="E10" s="10">
        <f>'הנחות ונתוני עזר'!$B$21*MIN(E16,E19)+'הנחות ונתוני עזר'!$B$22*MAX(E16-E19,0)</f>
        <v>3.8001622297057782</v>
      </c>
      <c r="F10" s="10">
        <f>'הנחות ונתוני עזר'!$B$21*MIN(F16,F19)+'הנחות ונתוני עזר'!$B$22*MAX(F16-F19,0)</f>
        <v>3.8191622297057783</v>
      </c>
      <c r="G10" s="10">
        <f>'הנחות ונתוני עזר'!$B$21*MIN(G16,G19)+'הנחות ונתוני עזר'!$B$22*MAX(G16-G19,0)</f>
        <v>3.9328265922249797</v>
      </c>
      <c r="H10" s="10">
        <f>'הנחות ונתוני עזר'!$B$21*MIN(H16,H19)+'הנחות ונתוני עזר'!$B$22*MAX(H16-H19,0)</f>
        <v>3.9518265922249798</v>
      </c>
      <c r="I10" s="10">
        <f>'הנחות ונתוני עזר'!$B$21*MIN(I16,I19)+'הנחות ונתוני עזר'!$B$22*MAX(I16-I19,0)</f>
        <v>3.9518265922249798</v>
      </c>
      <c r="J10" s="10">
        <f>'הנחות ונתוני עזר'!$B$21*MIN(J16,J19)+'הנחות ונתוני עזר'!$B$22*MAX(J16-J19,0)</f>
        <v>4.0278265922249794</v>
      </c>
      <c r="K10" s="10">
        <f>'הנחות ונתוני עזר'!$B$21*MIN(K16,K19)+'הנחות ונתוני עזר'!$B$22*MAX(K16-K19,0)</f>
        <v>4.0278265922249794</v>
      </c>
      <c r="L10" s="10">
        <f>'הנחות ונתוני עזר'!$B$21*MIN(L16,L19)+'הנחות ונתוני עזר'!$B$22*MAX(L16-L19,0)</f>
        <v>4.0278265922249794</v>
      </c>
      <c r="M10" s="10">
        <f>'הנחות ונתוני עזר'!$B$21*MIN(M16,M19)+'הנחות ונתוני עזר'!$B$22*MAX(M16-M19,0)</f>
        <v>4.0278265922249794</v>
      </c>
      <c r="N10" s="10">
        <f>'הנחות ונתוני עזר'!$B$21*MIN(N16,N19)+'הנחות ונתוני עזר'!$B$22*MAX(N16-N19,0)</f>
        <v>4.0278265922249794</v>
      </c>
      <c r="O10" s="10">
        <f>'הנחות ונתוני עזר'!$B$21*MIN(O16,O19)+'הנחות ונתוני עזר'!$B$22*MAX(O16-O19,0)</f>
        <v>4.0278265922249794</v>
      </c>
      <c r="P10" s="10">
        <f>'הנחות ונתוני עזר'!$B$21*MIN(P16,P19)+'הנחות ונתוני עזר'!$B$22*MAX(P16-P19,0)</f>
        <v>4.0278265922249794</v>
      </c>
      <c r="Q10" s="10">
        <f>'הנחות ונתוני עזר'!$B$21*MIN(Q16,Q19)+'הנחות ונתוני עזר'!$B$22*MAX(Q16-Q19,0)</f>
        <v>4.0464909547441801</v>
      </c>
      <c r="R10" s="10">
        <f>'הנחות ונתוני עזר'!$B$21*MIN(R16,R19)+'הנחות ונתוני עזר'!$B$22*MAX(R16-R19,0)</f>
        <v>4.0464909547441801</v>
      </c>
      <c r="S10" s="10">
        <f>'הנחות ונתוני עזר'!$B$21*MIN(S16,S19)+'הנחות ונתוני עזר'!$B$22*MAX(S16-S19,0)</f>
        <v>4.0464909547441801</v>
      </c>
      <c r="T10" s="10">
        <f>'הנחות ונתוני עזר'!$B$21*MIN(T16,T19)+'הנחות ונתוני עזר'!$B$22*MAX(T16-T19,0)</f>
        <v>4.0464909547441801</v>
      </c>
      <c r="U10" s="10">
        <f>'הנחות ונתוני עזר'!$B$21*MIN(U16,U19)+'הנחות ונתוני עזר'!$B$22*MAX(U16-U19,0)</f>
        <v>4.0651553172633825</v>
      </c>
      <c r="V10" s="10">
        <f>'הנחות ונתוני עזר'!$B$21*MIN(V16,V19)+'הנחות ונתוני עזר'!$B$22*MAX(V16-V19,0)</f>
        <v>4.0651553172633825</v>
      </c>
      <c r="W10" s="10">
        <f>'הנחות ונתוני עזר'!$B$21*MIN(W16,W19)+'הנחות ונתוני עזר'!$B$22*MAX(W16-W19,0)</f>
        <v>4.0651553172633825</v>
      </c>
      <c r="X10" s="10">
        <f>'הנחות ונתוני עזר'!$B$21*MIN(X16,X19)+'הנחות ונתוני עזר'!$B$22*MAX(X16-X19,0)</f>
        <v>4.0651553172633825</v>
      </c>
      <c r="Y10" s="10">
        <f>'הנחות ונתוני עזר'!$B$21*MIN(Y16,Y19)+'הנחות ונתוני עזר'!$B$22*MAX(Y16-Y19,0)</f>
        <v>4.0651553172633825</v>
      </c>
      <c r="Z10" s="10">
        <f>'הנחות ונתוני עזר'!$B$21*MIN(Z16,Z19)+'הנחות ונתוני עזר'!$B$22*MAX(Z16-Z19,0)</f>
        <v>4.0838196797825841</v>
      </c>
      <c r="AA10" s="10">
        <f>'הנחות ונתוני עזר'!$B$21*MIN(AA16,AA19)+'הנחות ונתוני עזר'!$B$22*MAX(AA16-AA19,0)</f>
        <v>4.0838196797825841</v>
      </c>
    </row>
    <row r="11" spans="1:27" x14ac:dyDescent="0.25">
      <c r="A11" s="8" t="s">
        <v>57</v>
      </c>
      <c r="B11" s="10">
        <f>'הנחות ונתוני עזר'!$B$23*B16</f>
        <v>4.7680443548387101</v>
      </c>
      <c r="C11" s="10">
        <f>'הנחות ונתוני עזר'!$B$23*C16</f>
        <v>4.9253024193548383</v>
      </c>
      <c r="D11" s="10">
        <f>'הנחות ונתוני עזר'!$B$23*D16</f>
        <v>5.0039314516129032</v>
      </c>
      <c r="E11" s="10">
        <f>'הנחות ונתוני עזר'!$B$23*E16</f>
        <v>5.0407690092165893</v>
      </c>
      <c r="F11" s="10">
        <f>'הנחות ונתוני עזר'!$B$23*F16</f>
        <v>5.0595190092165891</v>
      </c>
      <c r="G11" s="10">
        <f>'הנחות ונתוני עזר'!$B$23*G16</f>
        <v>5.1716877880184331</v>
      </c>
      <c r="H11" s="10">
        <f>'הנחות ונתוני עזר'!$B$23*H16</f>
        <v>5.1904377880184329</v>
      </c>
      <c r="I11" s="10">
        <f>'הנחות ונתוני עזר'!$B$23*I16</f>
        <v>5.1904377880184329</v>
      </c>
      <c r="J11" s="10">
        <f>'הנחות ונתוני עזר'!$B$23*J16</f>
        <v>5.2654377880184331</v>
      </c>
      <c r="K11" s="10">
        <f>'הנחות ונתוני עזר'!$B$23*K16</f>
        <v>5.2654377880184331</v>
      </c>
      <c r="L11" s="10">
        <f>'הנחות ונתוני עזר'!$B$23*L16</f>
        <v>5.2654377880184331</v>
      </c>
      <c r="M11" s="10">
        <f>'הנחות ונתוני עזר'!$B$23*M16</f>
        <v>5.2654377880184331</v>
      </c>
      <c r="N11" s="10">
        <f>'הנחות ונתוני עזר'!$B$23*N16</f>
        <v>5.2654377880184331</v>
      </c>
      <c r="O11" s="10">
        <f>'הנחות ונתוני עזר'!$B$23*O16</f>
        <v>5.2654377880184331</v>
      </c>
      <c r="P11" s="10">
        <f>'הנחות ונתוני עזר'!$B$23*P16</f>
        <v>5.2654377880184331</v>
      </c>
      <c r="Q11" s="10">
        <f>'הנחות ונתוני עזר'!$B$23*Q16</f>
        <v>5.2838565668202762</v>
      </c>
      <c r="R11" s="10">
        <f>'הנחות ונתוני עזר'!$B$23*R16</f>
        <v>5.2838565668202762</v>
      </c>
      <c r="S11" s="10">
        <f>'הנחות ונתוני עזר'!$B$23*S16</f>
        <v>5.2838565668202762</v>
      </c>
      <c r="T11" s="10">
        <f>'הנחות ונתוני עזר'!$B$23*T16</f>
        <v>5.2838565668202762</v>
      </c>
      <c r="U11" s="10">
        <f>'הנחות ונתוני עזר'!$B$23*U16</f>
        <v>5.3022753456221201</v>
      </c>
      <c r="V11" s="10">
        <f>'הנחות ונתוני עזר'!$B$23*V16</f>
        <v>5.3022753456221201</v>
      </c>
      <c r="W11" s="10">
        <f>'הנחות ונתוני עזר'!$B$23*W16</f>
        <v>5.3022753456221201</v>
      </c>
      <c r="X11" s="10">
        <f>'הנחות ונתוני עזר'!$B$23*X16</f>
        <v>5.3022753456221201</v>
      </c>
      <c r="Y11" s="10">
        <f>'הנחות ונתוני עזר'!$B$23*Y16</f>
        <v>5.3022753456221201</v>
      </c>
      <c r="Z11" s="10">
        <f>'הנחות ונתוני עזר'!$B$23*Z16</f>
        <v>5.3206941244239632</v>
      </c>
      <c r="AA11" s="10">
        <f>'הנחות ונתוני עזר'!$B$23*AA16</f>
        <v>5.3206941244239632</v>
      </c>
    </row>
    <row r="12" spans="1:27" x14ac:dyDescent="0.25">
      <c r="A12" s="8" t="s">
        <v>58</v>
      </c>
      <c r="B12" s="10">
        <f>'הנחות ונתוני עזר'!$B$24*B16</f>
        <v>5.2957079301075272</v>
      </c>
      <c r="C12" s="10">
        <f>'הנחות ונתוני עזר'!$B$24*C16</f>
        <v>5.4703692204301078</v>
      </c>
      <c r="D12" s="10">
        <f>'הנחות ונתוני עזר'!$B$24*D16</f>
        <v>5.5576998655913981</v>
      </c>
      <c r="E12" s="10">
        <f>'הנחות ונתוני עזר'!$B$24*E16</f>
        <v>5.5986141129032259</v>
      </c>
      <c r="F12" s="10">
        <f>'הנחות ונתוני עזר'!$B$24*F16</f>
        <v>5.6194391129032253</v>
      </c>
      <c r="G12" s="10">
        <f>'הנחות ונתוני עזר'!$B$24*G16</f>
        <v>5.7440212365591403</v>
      </c>
      <c r="H12" s="10">
        <f>'הנחות ונתוני עזר'!$B$24*H16</f>
        <v>5.7648462365591397</v>
      </c>
      <c r="I12" s="10">
        <f>'הנחות ונתוני עזר'!$B$24*I16</f>
        <v>5.7648462365591397</v>
      </c>
      <c r="J12" s="10">
        <f>'הנחות ונתוני עזר'!$B$24*J16</f>
        <v>5.8481462365591401</v>
      </c>
      <c r="K12" s="10">
        <f>'הנחות ונתוני עזר'!$B$24*K16</f>
        <v>5.8481462365591401</v>
      </c>
      <c r="L12" s="10">
        <f>'הנחות ונתוני עזר'!$B$24*L16</f>
        <v>5.8481462365591401</v>
      </c>
      <c r="M12" s="10">
        <f>'הנחות ונתוני עזר'!$B$24*M16</f>
        <v>5.8481462365591401</v>
      </c>
      <c r="N12" s="10">
        <f>'הנחות ונתוני עזר'!$B$24*N16</f>
        <v>5.8481462365591401</v>
      </c>
      <c r="O12" s="10">
        <f>'הנחות ונתוני עזר'!$B$24*O16</f>
        <v>5.8481462365591401</v>
      </c>
      <c r="P12" s="10">
        <f>'הנחות ונתוני עזר'!$B$24*P16</f>
        <v>5.8481462365591401</v>
      </c>
      <c r="Q12" s="10">
        <f>'הנחות ונתוני עזר'!$B$24*Q16</f>
        <v>5.8686033602150536</v>
      </c>
      <c r="R12" s="10">
        <f>'הנחות ונתוני עזר'!$B$24*R16</f>
        <v>5.8686033602150536</v>
      </c>
      <c r="S12" s="10">
        <f>'הנחות ונתוני עזר'!$B$24*S16</f>
        <v>5.8686033602150536</v>
      </c>
      <c r="T12" s="10">
        <f>'הנחות ונתוני עזר'!$B$24*T16</f>
        <v>5.8686033602150536</v>
      </c>
      <c r="U12" s="10">
        <f>'הנחות ונתוני עזר'!$B$24*U16</f>
        <v>5.8890604838709679</v>
      </c>
      <c r="V12" s="10">
        <f>'הנחות ונתוני עזר'!$B$24*V16</f>
        <v>5.8890604838709679</v>
      </c>
      <c r="W12" s="10">
        <f>'הנחות ונתוני עזר'!$B$24*W16</f>
        <v>5.8890604838709679</v>
      </c>
      <c r="X12" s="10">
        <f>'הנחות ונתוני עזר'!$B$24*X16</f>
        <v>5.8890604838709679</v>
      </c>
      <c r="Y12" s="10">
        <f>'הנחות ונתוני עזר'!$B$24*Y16</f>
        <v>5.8890604838709679</v>
      </c>
      <c r="Z12" s="10">
        <f>'הנחות ונתוני עזר'!$B$24*Z16</f>
        <v>5.9095176075268823</v>
      </c>
      <c r="AA12" s="10">
        <f>'הנחות ונתוני עזר'!$B$24*AA16</f>
        <v>5.9095176075268823</v>
      </c>
    </row>
    <row r="13" spans="1:27" x14ac:dyDescent="0.25">
      <c r="A13" s="8" t="s">
        <v>42</v>
      </c>
      <c r="B13" s="10">
        <f>'הנחות ונתוני עזר'!$B$25*('הנחות ונתוני עזר'!$B$19+B8+'הנחות ונתוני עזר'!$B$26*B9)</f>
        <v>3.2103598851821524</v>
      </c>
      <c r="C13" s="10">
        <f>'הנחות ונתוני עזר'!$B$25*('הנחות ונתוני עזר'!$B$19+C8+'הנחות ונתוני עזר'!$B$26*C9)</f>
        <v>3.2153712885923968</v>
      </c>
      <c r="D13" s="10">
        <f>'הנחות ונתוני עזר'!$B$25*('הנחות ונתוני עזר'!$B$19+D8+'הנחות ונתוני עזר'!$B$26*D9)</f>
        <v>3.2178769902975195</v>
      </c>
      <c r="E13" s="10">
        <f>'הנחות ונתוני עזר'!$B$25*('הנחות ונתוני עזר'!$B$19+E8+'הנחות ונתוני עזר'!$B$26*E9)</f>
        <v>3.2547145479012056</v>
      </c>
      <c r="F13" s="10">
        <f>'הנחות ונתוני עזר'!$B$25*('הנחות ונתוני עזר'!$B$19+F8+'הנחות ונתוני עזר'!$B$26*F9)</f>
        <v>3.2676606733776712</v>
      </c>
      <c r="G13" s="10">
        <f>'הנחות ונתוני עזר'!$B$25*('הנחות ונתוני עזר'!$B$19+G8+'הנחות ונתוני עזר'!$B$26*G9)</f>
        <v>3.3508100795618407</v>
      </c>
      <c r="H13" s="10">
        <f>'הנחות ונתוני עזר'!$B$25*('הנחות ונתוני עזר'!$B$19+H8+'הנחות ונתוני עזר'!$B$26*H9)</f>
        <v>3.3637562050383063</v>
      </c>
      <c r="I13" s="10">
        <f>'הנחות ונתוני עזר'!$B$25*('הנחות ונתוני עזר'!$B$19+I8+'הנחות ונתוני עזר'!$B$26*I9)</f>
        <v>3.3637562050383063</v>
      </c>
      <c r="J13" s="10">
        <f>'הנחות ונתוני עזר'!$B$25*('הנחות ונתוני עזר'!$B$19+J8+'הנחות ונתוני עזר'!$B$26*J9)</f>
        <v>3.4155407069441672</v>
      </c>
      <c r="K13" s="10">
        <f>'הנחות ונתוני עזר'!$B$25*('הנחות ונתוני עזר'!$B$19+K8+'הנחות ונתוני עזר'!$B$26*K9)</f>
        <v>3.4155407069441672</v>
      </c>
      <c r="L13" s="10">
        <f>'הנחות ונתוני עזר'!$B$25*('הנחות ונתוני עזר'!$B$19+L8+'הנחות ונתוני עזר'!$B$26*L9)</f>
        <v>3.4155407069441672</v>
      </c>
      <c r="M13" s="10">
        <f>'הנחות ונתוני עזר'!$B$25*('הנחות ונתוני עזר'!$B$19+M8+'הנחות ונתוני עזר'!$B$26*M9)</f>
        <v>3.4155407069441672</v>
      </c>
      <c r="N13" s="10">
        <f>'הנחות ונתוני עזר'!$B$25*('הנחות ונתוני עזר'!$B$19+N8+'הנחות ונתוני עזר'!$B$26*N9)</f>
        <v>3.4155407069441672</v>
      </c>
      <c r="O13" s="10">
        <f>'הנחות ונתוני עזר'!$B$25*('הנחות ונתוני עזר'!$B$19+O8+'הנחות ונתוני עזר'!$B$26*O9)</f>
        <v>3.4155407069441672</v>
      </c>
      <c r="P13" s="10">
        <f>'הנחות ונתוני עזר'!$B$25*('הנחות ונתוני עזר'!$B$19+P8+'הנחות ונתוני עזר'!$B$26*P9)</f>
        <v>3.4155407069441672</v>
      </c>
      <c r="Q13" s="10">
        <f>'הנחות ונתוני עזר'!$B$25*('הנחות ונתוני עזר'!$B$19+Q8+'הנחות ונתוני עזר'!$B$26*Q9)</f>
        <v>3.4339594857460112</v>
      </c>
      <c r="R13" s="10">
        <f>'הנחות ונתוני עזר'!$B$25*('הנחות ונתוני עזר'!$B$19+R8+'הנחות ונתוני עזר'!$B$26*R9)</f>
        <v>3.4339594857460112</v>
      </c>
      <c r="S13" s="10">
        <f>'הנחות ונתוני עזר'!$B$25*('הנחות ונתוני עזר'!$B$19+S8+'הנחות ונתוני עזר'!$B$26*S9)</f>
        <v>3.4339594857460112</v>
      </c>
      <c r="T13" s="10">
        <f>'הנחות ונתוני עזר'!$B$25*('הנחות ונתוני עזר'!$B$19+T8+'הנחות ונתוני עזר'!$B$26*T9)</f>
        <v>3.4339594857460112</v>
      </c>
      <c r="U13" s="10">
        <f>'הנחות ונתוני עזר'!$B$25*('הנחות ונתוני עזר'!$B$19+U8+'הנחות ונתוני עזר'!$B$26*U9)</f>
        <v>3.4523782645478542</v>
      </c>
      <c r="V13" s="10">
        <f>'הנחות ונתוני עזר'!$B$25*('הנחות ונתוני עזר'!$B$19+V8+'הנחות ונתוני עזר'!$B$26*V9)</f>
        <v>3.4523782645478542</v>
      </c>
      <c r="W13" s="10">
        <f>'הנחות ונתוני עזר'!$B$25*('הנחות ונתוני עזר'!$B$19+W8+'הנחות ונתוני עזר'!$B$26*W9)</f>
        <v>3.4523782645478542</v>
      </c>
      <c r="X13" s="10">
        <f>'הנחות ונתוני עזר'!$B$25*('הנחות ונתוני עזר'!$B$19+X8+'הנחות ונתוני עזר'!$B$26*X9)</f>
        <v>3.4523782645478542</v>
      </c>
      <c r="Y13" s="10">
        <f>'הנחות ונתוני עזר'!$B$25*('הנחות ונתוני עזר'!$B$19+Y8+'הנחות ונתוני עזר'!$B$26*Y9)</f>
        <v>3.4523782645478542</v>
      </c>
      <c r="Z13" s="10">
        <f>'הנחות ונתוני עזר'!$B$25*('הנחות ונתוני עזר'!$B$19+Z8+'הנחות ונתוני עזר'!$B$26*Z9)</f>
        <v>3.4707970433496977</v>
      </c>
      <c r="AA13" s="10">
        <f>'הנחות ונתוני עזר'!$B$25*('הנחות ונתוני עזר'!$B$19+AA8+'הנחות ונתוני עזר'!$B$26*AA9)</f>
        <v>3.4707970433496977</v>
      </c>
    </row>
    <row r="14" spans="1:27" x14ac:dyDescent="0.25">
      <c r="A14" s="11" t="s">
        <v>59</v>
      </c>
      <c r="B14" s="12">
        <f t="shared" ref="B14:AA14" si="0">SUM(B6:B13)</f>
        <v>80.371838147914048</v>
      </c>
      <c r="C14" s="12">
        <f t="shared" si="0"/>
        <v>82.964897938421046</v>
      </c>
      <c r="D14" s="12">
        <f t="shared" si="0"/>
        <v>84.261427833674574</v>
      </c>
      <c r="E14" s="12">
        <f t="shared" si="0"/>
        <v>84.904513355947984</v>
      </c>
      <c r="F14" s="12">
        <f t="shared" si="0"/>
        <v>85.226034481424463</v>
      </c>
      <c r="G14" s="12">
        <f t="shared" si="0"/>
        <v>87.155182869943502</v>
      </c>
      <c r="H14" s="12">
        <f t="shared" si="0"/>
        <v>87.476703995419953</v>
      </c>
      <c r="I14" s="12">
        <f t="shared" si="0"/>
        <v>87.476703995419953</v>
      </c>
      <c r="J14" s="12">
        <f t="shared" si="0"/>
        <v>88.762788497325843</v>
      </c>
      <c r="K14" s="12">
        <f t="shared" si="0"/>
        <v>88.762788497325843</v>
      </c>
      <c r="L14" s="12">
        <f t="shared" si="0"/>
        <v>88.762788497325843</v>
      </c>
      <c r="M14" s="12">
        <f t="shared" si="0"/>
        <v>88.762788497325843</v>
      </c>
      <c r="N14" s="12">
        <f t="shared" si="0"/>
        <v>88.762788497325843</v>
      </c>
      <c r="O14" s="12">
        <f t="shared" si="0"/>
        <v>88.762788497325843</v>
      </c>
      <c r="P14" s="12">
        <f t="shared" si="0"/>
        <v>88.762788497325843</v>
      </c>
      <c r="Q14" s="12">
        <f t="shared" si="0"/>
        <v>89.084331258462541</v>
      </c>
      <c r="R14" s="12">
        <f t="shared" si="0"/>
        <v>89.084331258462541</v>
      </c>
      <c r="S14" s="12">
        <f t="shared" si="0"/>
        <v>89.084331258462541</v>
      </c>
      <c r="T14" s="12">
        <f t="shared" si="0"/>
        <v>89.084331258462541</v>
      </c>
      <c r="U14" s="12">
        <f t="shared" si="0"/>
        <v>89.405874019599253</v>
      </c>
      <c r="V14" s="12">
        <f t="shared" si="0"/>
        <v>89.405874019599253</v>
      </c>
      <c r="W14" s="12">
        <f t="shared" si="0"/>
        <v>89.405874019599253</v>
      </c>
      <c r="X14" s="12">
        <f t="shared" si="0"/>
        <v>89.405874019599253</v>
      </c>
      <c r="Y14" s="12">
        <f t="shared" si="0"/>
        <v>89.405874019599253</v>
      </c>
      <c r="Z14" s="12">
        <f t="shared" si="0"/>
        <v>89.727416780735965</v>
      </c>
      <c r="AA14" s="12">
        <f t="shared" si="0"/>
        <v>89.727416780735965</v>
      </c>
    </row>
    <row r="16" spans="1:27" hidden="1" x14ac:dyDescent="0.25">
      <c r="A16" t="s">
        <v>60</v>
      </c>
      <c r="B16">
        <f t="shared" ref="B16:AA16" si="1">B6+B7+B8+B9</f>
        <v>63.5739247311828</v>
      </c>
      <c r="C16">
        <f t="shared" si="1"/>
        <v>65.670698924731184</v>
      </c>
      <c r="D16">
        <f t="shared" si="1"/>
        <v>66.719086021505376</v>
      </c>
      <c r="E16">
        <f t="shared" si="1"/>
        <v>67.210253456221196</v>
      </c>
      <c r="F16">
        <f t="shared" si="1"/>
        <v>67.460253456221196</v>
      </c>
      <c r="G16">
        <f t="shared" si="1"/>
        <v>68.955837173579113</v>
      </c>
      <c r="H16">
        <f t="shared" si="1"/>
        <v>69.205837173579113</v>
      </c>
      <c r="I16">
        <f t="shared" si="1"/>
        <v>69.205837173579113</v>
      </c>
      <c r="J16">
        <f t="shared" si="1"/>
        <v>70.205837173579113</v>
      </c>
      <c r="K16">
        <f t="shared" si="1"/>
        <v>70.205837173579113</v>
      </c>
      <c r="L16">
        <f t="shared" si="1"/>
        <v>70.205837173579113</v>
      </c>
      <c r="M16">
        <f t="shared" si="1"/>
        <v>70.205837173579113</v>
      </c>
      <c r="N16">
        <f t="shared" si="1"/>
        <v>70.205837173579113</v>
      </c>
      <c r="O16">
        <f t="shared" si="1"/>
        <v>70.205837173579113</v>
      </c>
      <c r="P16">
        <f t="shared" si="1"/>
        <v>70.205837173579113</v>
      </c>
      <c r="Q16">
        <f t="shared" si="1"/>
        <v>70.451420890937015</v>
      </c>
      <c r="R16">
        <f t="shared" si="1"/>
        <v>70.451420890937015</v>
      </c>
      <c r="S16">
        <f t="shared" si="1"/>
        <v>70.451420890937015</v>
      </c>
      <c r="T16">
        <f t="shared" si="1"/>
        <v>70.451420890937015</v>
      </c>
      <c r="U16">
        <f t="shared" si="1"/>
        <v>70.697004608294932</v>
      </c>
      <c r="V16">
        <f t="shared" si="1"/>
        <v>70.697004608294932</v>
      </c>
      <c r="W16">
        <f t="shared" si="1"/>
        <v>70.697004608294932</v>
      </c>
      <c r="X16">
        <f t="shared" si="1"/>
        <v>70.697004608294932</v>
      </c>
      <c r="Y16">
        <f t="shared" si="1"/>
        <v>70.697004608294932</v>
      </c>
      <c r="Z16">
        <f t="shared" si="1"/>
        <v>70.942588325652849</v>
      </c>
      <c r="AA16">
        <f t="shared" si="1"/>
        <v>70.942588325652849</v>
      </c>
    </row>
    <row r="17" spans="1:27" hidden="1" x14ac:dyDescent="0.25">
      <c r="A17" t="s">
        <v>61</v>
      </c>
      <c r="B17">
        <v>12</v>
      </c>
      <c r="C17">
        <v>12</v>
      </c>
      <c r="D17">
        <v>12</v>
      </c>
      <c r="E17">
        <v>12</v>
      </c>
      <c r="F17">
        <v>13</v>
      </c>
      <c r="G17">
        <v>18</v>
      </c>
      <c r="H17">
        <v>19</v>
      </c>
      <c r="I17">
        <v>19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</row>
    <row r="18" spans="1:27" hidden="1" x14ac:dyDescent="0.25">
      <c r="A18" t="s">
        <v>46</v>
      </c>
      <c r="B18">
        <v>7</v>
      </c>
      <c r="C18">
        <v>7</v>
      </c>
      <c r="D18">
        <v>7</v>
      </c>
      <c r="E18">
        <v>9</v>
      </c>
      <c r="F18">
        <v>9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10</v>
      </c>
      <c r="Q18">
        <v>11</v>
      </c>
      <c r="R18">
        <v>11</v>
      </c>
      <c r="S18">
        <v>11</v>
      </c>
      <c r="T18">
        <v>11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13</v>
      </c>
      <c r="AA18">
        <v>13</v>
      </c>
    </row>
    <row r="19" spans="1:27" hidden="1" x14ac:dyDescent="0.25">
      <c r="A19" t="s">
        <v>62</v>
      </c>
      <c r="B19">
        <v>42.324175824175818</v>
      </c>
      <c r="C19">
        <v>42.324175824175818</v>
      </c>
      <c r="D19">
        <v>42.324175824175818</v>
      </c>
      <c r="E19">
        <v>42.324175824175818</v>
      </c>
      <c r="F19">
        <v>42.324175824175818</v>
      </c>
      <c r="G19">
        <v>42.324175824175818</v>
      </c>
      <c r="H19">
        <v>42.324175824175818</v>
      </c>
      <c r="I19">
        <v>42.324175824175818</v>
      </c>
      <c r="J19">
        <v>42.324175824175818</v>
      </c>
      <c r="K19">
        <v>42.324175824175818</v>
      </c>
      <c r="L19">
        <v>42.324175824175818</v>
      </c>
      <c r="M19">
        <v>42.324175824175818</v>
      </c>
      <c r="N19">
        <v>42.324175824175818</v>
      </c>
      <c r="O19">
        <v>42.324175824175818</v>
      </c>
      <c r="P19">
        <v>42.324175824175818</v>
      </c>
      <c r="Q19">
        <v>42.324175824175818</v>
      </c>
      <c r="R19">
        <v>42.324175824175818</v>
      </c>
      <c r="S19">
        <v>42.324175824175818</v>
      </c>
      <c r="T19">
        <v>42.324175824175818</v>
      </c>
      <c r="U19">
        <v>42.324175824175818</v>
      </c>
      <c r="V19">
        <v>42.324175824175818</v>
      </c>
      <c r="W19">
        <v>42.324175824175818</v>
      </c>
      <c r="X19">
        <v>42.324175824175818</v>
      </c>
      <c r="Y19">
        <v>42.324175824175818</v>
      </c>
      <c r="Z19">
        <v>42.324175824175818</v>
      </c>
      <c r="AA19">
        <v>42.324175824175818</v>
      </c>
    </row>
  </sheetData>
  <autoFilter ref="A4:AA14" xr:uid="{00000000-0009-0000-0000-000003000000}"/>
  <mergeCells count="2">
    <mergeCell ref="A1:AA1"/>
    <mergeCell ref="A2:AA2"/>
  </mergeCells>
  <pageMargins left="0.75" right="0.75" top="1" bottom="1" header="0.5" footer="0.5"/>
  <pageSetup orientation="landscape"/>
  <headerFooter>
    <oddFooter>&amp;Cמקור: קובץ הסימולטור שסופק וטבלת שכר היסוד המצורפת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34" customWidth="1"/>
    <col min="2" max="27" width="12" customWidth="1"/>
  </cols>
  <sheetData>
    <row r="1" spans="1:27" ht="19.2" x14ac:dyDescent="0.35">
      <c r="A1" s="18" t="s">
        <v>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4.4" x14ac:dyDescent="0.3">
      <c r="A2" s="19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x14ac:dyDescent="0.25">
      <c r="A4" s="5" t="s">
        <v>50</v>
      </c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  <c r="X4" s="6">
        <v>22</v>
      </c>
      <c r="Y4" s="6">
        <v>23</v>
      </c>
      <c r="Z4" s="6">
        <v>24</v>
      </c>
      <c r="AA4" s="6">
        <v>25</v>
      </c>
    </row>
    <row r="5" spans="1:27" x14ac:dyDescent="0.25">
      <c r="A5" s="5" t="s">
        <v>51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</row>
    <row r="6" spans="1:27" x14ac:dyDescent="0.25">
      <c r="A6" s="8" t="s">
        <v>52</v>
      </c>
      <c r="B6" s="9">
        <v>61.5</v>
      </c>
      <c r="C6" s="9">
        <v>63.5</v>
      </c>
      <c r="D6" s="9">
        <v>64.5</v>
      </c>
      <c r="E6" s="9">
        <v>64.5</v>
      </c>
      <c r="F6" s="9">
        <v>64.5</v>
      </c>
      <c r="G6" s="9">
        <v>64.5</v>
      </c>
      <c r="H6" s="9">
        <v>64.5</v>
      </c>
      <c r="I6" s="9">
        <v>64.5</v>
      </c>
      <c r="J6" s="9">
        <v>64.5</v>
      </c>
      <c r="K6" s="9">
        <v>64.5</v>
      </c>
      <c r="L6" s="9">
        <v>64.5</v>
      </c>
      <c r="M6" s="9">
        <v>64.5</v>
      </c>
      <c r="N6" s="9">
        <v>64.5</v>
      </c>
      <c r="O6" s="9">
        <v>64.5</v>
      </c>
      <c r="P6" s="9">
        <v>64.5</v>
      </c>
      <c r="Q6" s="9">
        <v>64.5</v>
      </c>
      <c r="R6" s="9">
        <v>64.5</v>
      </c>
      <c r="S6" s="9">
        <v>64.5</v>
      </c>
      <c r="T6" s="9">
        <v>64.5</v>
      </c>
      <c r="U6" s="9">
        <v>64.5</v>
      </c>
      <c r="V6" s="9">
        <v>64.5</v>
      </c>
      <c r="W6" s="9">
        <v>64.5</v>
      </c>
      <c r="X6" s="9">
        <v>64.5</v>
      </c>
      <c r="Y6" s="9">
        <v>64.5</v>
      </c>
      <c r="Z6" s="9">
        <v>64.5</v>
      </c>
      <c r="AA6" s="9">
        <v>64.5</v>
      </c>
    </row>
    <row r="7" spans="1:27" x14ac:dyDescent="0.25">
      <c r="A7" s="8" t="s">
        <v>53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5">
      <c r="A8" s="8" t="s">
        <v>54</v>
      </c>
      <c r="B8" s="10">
        <f>B18*'הנחות ונתוני עזר'!$B$18/'הנחות ונתוני עזר'!$B$15</f>
        <v>1.7190860215053767</v>
      </c>
      <c r="C8" s="10">
        <f>C18*'הנחות ונתוני עזר'!$B$18/'הנחות ונתוני עזר'!$B$15</f>
        <v>1.7190860215053767</v>
      </c>
      <c r="D8" s="10">
        <f>D18*'הנחות ונתוני עזר'!$B$18/'הנחות ונתוני עזר'!$B$15</f>
        <v>1.7190860215053767</v>
      </c>
      <c r="E8" s="10">
        <f>E18*'הנחות ונתוני עזר'!$B$18/'הנחות ונתוני עזר'!$B$15</f>
        <v>2.2102534562211984</v>
      </c>
      <c r="F8" s="10">
        <f>F18*'הנחות ונתוני עזר'!$B$18/'הנחות ונתוני עזר'!$B$15</f>
        <v>2.2102534562211984</v>
      </c>
      <c r="G8" s="10">
        <f>G18*'הנחות ונתוני עזר'!$B$18/'הנחות ונתוני עזר'!$B$15</f>
        <v>2.4558371735791091</v>
      </c>
      <c r="H8" s="10">
        <f>H18*'הנחות ונתוני עזר'!$B$18/'הנחות ונתוני עזר'!$B$15</f>
        <v>2.4558371735791091</v>
      </c>
      <c r="I8" s="10">
        <f>I18*'הנחות ונתוני עזר'!$B$18/'הנחות ונתוני עזר'!$B$15</f>
        <v>2.4558371735791091</v>
      </c>
      <c r="J8" s="10">
        <f>J18*'הנחות ונתוני עזר'!$B$18/'הנחות ונתוני עזר'!$B$15</f>
        <v>2.4558371735791091</v>
      </c>
      <c r="K8" s="10">
        <f>K18*'הנחות ונתוני עזר'!$B$18/'הנחות ונתוני עזר'!$B$15</f>
        <v>2.4558371735791091</v>
      </c>
      <c r="L8" s="10">
        <f>L18*'הנחות ונתוני עזר'!$B$18/'הנחות ונתוני עזר'!$B$15</f>
        <v>2.4558371735791091</v>
      </c>
      <c r="M8" s="10">
        <f>M18*'הנחות ונתוני עזר'!$B$18/'הנחות ונתוני עזר'!$B$15</f>
        <v>2.4558371735791091</v>
      </c>
      <c r="N8" s="10">
        <f>N18*'הנחות ונתוני עזר'!$B$18/'הנחות ונתוני עזר'!$B$15</f>
        <v>2.4558371735791091</v>
      </c>
      <c r="O8" s="10">
        <f>O18*'הנחות ונתוני עזר'!$B$18/'הנחות ונתוני עזר'!$B$15</f>
        <v>2.4558371735791091</v>
      </c>
      <c r="P8" s="10">
        <f>P18*'הנחות ונתוני עזר'!$B$18/'הנחות ונתוני עזר'!$B$15</f>
        <v>2.4558371735791091</v>
      </c>
      <c r="Q8" s="10">
        <f>Q18*'הנחות ונתוני עזר'!$B$18/'הנחות ונתוני עזר'!$B$15</f>
        <v>2.7014208909370203</v>
      </c>
      <c r="R8" s="10">
        <f>R18*'הנחות ונתוני עזר'!$B$18/'הנחות ונתוני עזר'!$B$15</f>
        <v>2.7014208909370203</v>
      </c>
      <c r="S8" s="10">
        <f>S18*'הנחות ונתוני עזר'!$B$18/'הנחות ונתוני עזר'!$B$15</f>
        <v>2.7014208909370203</v>
      </c>
      <c r="T8" s="10">
        <f>T18*'הנחות ונתוני עזר'!$B$18/'הנחות ונתוני עזר'!$B$15</f>
        <v>2.7014208909370203</v>
      </c>
      <c r="U8" s="10">
        <f>U18*'הנחות ונתוני עזר'!$B$18/'הנחות ונתוני עזר'!$B$15</f>
        <v>2.9470046082949315</v>
      </c>
      <c r="V8" s="10">
        <f>V18*'הנחות ונתוני עזר'!$B$18/'הנחות ונתוני עזר'!$B$15</f>
        <v>2.9470046082949315</v>
      </c>
      <c r="W8" s="10">
        <f>W18*'הנחות ונתוני עזר'!$B$18/'הנחות ונתוני עזר'!$B$15</f>
        <v>2.9470046082949315</v>
      </c>
      <c r="X8" s="10">
        <f>X18*'הנחות ונתוני עזר'!$B$18/'הנחות ונתוני עזר'!$B$15</f>
        <v>2.9470046082949315</v>
      </c>
      <c r="Y8" s="10">
        <f>Y18*'הנחות ונתוני עזר'!$B$18/'הנחות ונתוני עזר'!$B$15</f>
        <v>2.9470046082949315</v>
      </c>
      <c r="Z8" s="10">
        <f>Z18*'הנחות ונתוני עזר'!$B$18/'הנחות ונתוני עזר'!$B$15</f>
        <v>3.1925883256528422</v>
      </c>
      <c r="AA8" s="10">
        <f>AA18*'הנחות ונתוני עזר'!$B$18/'הנחות ונתוני עזר'!$B$15</f>
        <v>3.1925883256528422</v>
      </c>
    </row>
    <row r="9" spans="1:27" x14ac:dyDescent="0.25">
      <c r="A9" s="8" t="s">
        <v>55</v>
      </c>
      <c r="B9" s="10">
        <f>(B6+B7)*'הנחות ונתוני עזר'!$B$16*B17/'הנחות ונתוני עזר'!$B$15</f>
        <v>2.9758064516129039</v>
      </c>
      <c r="C9" s="10">
        <f>(C6+C7)*'הנחות ונתוני עזר'!$B$16*C17/'הנחות ונתוני עזר'!$B$15</f>
        <v>3.07258064516129</v>
      </c>
      <c r="D9" s="10">
        <f>(D6+D7)*'הנחות ונתוני עזר'!$B$16*D17/'הנחות ונתוני עזר'!$B$15</f>
        <v>3.1209677419354844</v>
      </c>
      <c r="E9" s="10">
        <f>(E6+E7)*'הנחות ונתוני עזר'!$B$16*E17/'הנחות ונתוני עזר'!$B$15</f>
        <v>3.1209677419354844</v>
      </c>
      <c r="F9" s="10">
        <f>(F6+F7)*'הנחות ונתוני עזר'!$B$16*F17/'הנחות ונתוני עזר'!$B$15</f>
        <v>3.3810483870967749</v>
      </c>
      <c r="G9" s="10">
        <f>(G6+G7)*'הנחות ונתוני עזר'!$B$16*G17/'הנחות ונתוני עזר'!$B$15</f>
        <v>4.6814516129032269</v>
      </c>
      <c r="H9" s="10">
        <f>(H6+H7)*'הנחות ונתוני עזר'!$B$16*H17/'הנחות ונתוני עזר'!$B$15</f>
        <v>4.9415322580645169</v>
      </c>
      <c r="I9" s="10">
        <f>(I6+I7)*'הנחות ונתוני עזר'!$B$16*I17/'הנחות ונתוני עזר'!$B$15</f>
        <v>4.9415322580645169</v>
      </c>
      <c r="J9" s="10">
        <f>(J6+J7)*'הנחות ונתוני עזר'!$B$16*J17/'הנחות ונתוני עזר'!$B$15</f>
        <v>5.9818548387096788</v>
      </c>
      <c r="K9" s="10">
        <f>(K6+K7)*'הנחות ונתוני עזר'!$B$16*K17/'הנחות ונתוני עזר'!$B$15</f>
        <v>5.9818548387096788</v>
      </c>
      <c r="L9" s="10">
        <f>(L6+L7)*'הנחות ונתוני עזר'!$B$16*L17/'הנחות ונתוני עזר'!$B$15</f>
        <v>5.9818548387096788</v>
      </c>
      <c r="M9" s="10">
        <f>(M6+M7)*'הנחות ונתוני עזר'!$B$16*M17/'הנחות ונתוני עזר'!$B$15</f>
        <v>5.9818548387096788</v>
      </c>
      <c r="N9" s="10">
        <f>(N6+N7)*'הנחות ונתוני עזר'!$B$16*N17/'הנחות ונתוני עזר'!$B$15</f>
        <v>5.9818548387096788</v>
      </c>
      <c r="O9" s="10">
        <f>(O6+O7)*'הנחות ונתוני עזר'!$B$16*O17/'הנחות ונתוני עזר'!$B$15</f>
        <v>5.9818548387096788</v>
      </c>
      <c r="P9" s="10">
        <f>(P6+P7)*'הנחות ונתוני עזר'!$B$16*P17/'הנחות ונתוני עזר'!$B$15</f>
        <v>5.9818548387096788</v>
      </c>
      <c r="Q9" s="10">
        <f>(Q6+Q7)*'הנחות ונתוני עזר'!$B$16*Q17/'הנחות ונתוני עזר'!$B$15</f>
        <v>5.9818548387096788</v>
      </c>
      <c r="R9" s="10">
        <f>(R6+R7)*'הנחות ונתוני עזר'!$B$16*R17/'הנחות ונתוני עזר'!$B$15</f>
        <v>5.9818548387096788</v>
      </c>
      <c r="S9" s="10">
        <f>(S6+S7)*'הנחות ונתוני עזר'!$B$16*S17/'הנחות ונתוני עזר'!$B$15</f>
        <v>5.9818548387096788</v>
      </c>
      <c r="T9" s="10">
        <f>(T6+T7)*'הנחות ונתוני עזר'!$B$16*T17/'הנחות ונתוני עזר'!$B$15</f>
        <v>5.9818548387096788</v>
      </c>
      <c r="U9" s="10">
        <f>(U6+U7)*'הנחות ונתוני עזר'!$B$16*U17/'הנחות ונתוני עזר'!$B$15</f>
        <v>5.9818548387096788</v>
      </c>
      <c r="V9" s="10">
        <f>(V6+V7)*'הנחות ונתוני עזר'!$B$16*V17/'הנחות ונתוני עזר'!$B$15</f>
        <v>5.9818548387096788</v>
      </c>
      <c r="W9" s="10">
        <f>(W6+W7)*'הנחות ונתוני עזר'!$B$16*W17/'הנחות ונתוני עזר'!$B$15</f>
        <v>5.9818548387096788</v>
      </c>
      <c r="X9" s="10">
        <f>(X6+X7)*'הנחות ונתוני עזר'!$B$16*X17/'הנחות ונתוני עזר'!$B$15</f>
        <v>5.9818548387096788</v>
      </c>
      <c r="Y9" s="10">
        <f>(Y6+Y7)*'הנחות ונתוני עזר'!$B$16*Y17/'הנחות ונתוני עזר'!$B$15</f>
        <v>5.9818548387096788</v>
      </c>
      <c r="Z9" s="10">
        <f>(Z6+Z7)*'הנחות ונתוני עזר'!$B$16*Z17/'הנחות ונתוני עזר'!$B$15</f>
        <v>5.9818548387096788</v>
      </c>
      <c r="AA9" s="10">
        <f>(AA6+AA7)*'הנחות ונתוני עזר'!$B$16*AA17/'הנחות ונתוני עזר'!$B$15</f>
        <v>5.9818548387096788</v>
      </c>
    </row>
    <row r="10" spans="1:27" x14ac:dyDescent="0.25">
      <c r="A10" s="8" t="s">
        <v>56</v>
      </c>
      <c r="B10" s="10">
        <f>'הנחות ונתוני עזר'!$B$21*MIN(B16,B19)+'הנחות ונתוני עזר'!$B$22*MAX(B16-B19,0)</f>
        <v>3.722994794989956</v>
      </c>
      <c r="C10" s="10">
        <f>'הנחות ונתוני עזר'!$B$21*MIN(C16,C19)+'הנחות ונתוני עזר'!$B$22*MAX(C16-C19,0)</f>
        <v>3.8823496336996346</v>
      </c>
      <c r="D10" s="10">
        <f>'הנחות ונתוני עזר'!$B$21*MIN(D16,D19)+'הנחות ונתוני עזר'!$B$22*MAX(D16-D19,0)</f>
        <v>3.9620270530544728</v>
      </c>
      <c r="E10" s="10">
        <f>'הנחות ונתוני עזר'!$B$21*MIN(E16,E19)+'הנחות ונתוני עזר'!$B$22*MAX(E16-E19,0)</f>
        <v>3.999355778092875</v>
      </c>
      <c r="F10" s="10">
        <f>'הנחות ונתוני עזר'!$B$21*MIN(F16,F19)+'הנחות ונתוני עזר'!$B$22*MAX(F16-F19,0)</f>
        <v>4.0191219071251325</v>
      </c>
      <c r="G10" s="10">
        <f>'הנחות ונתוני עזר'!$B$21*MIN(G16,G19)+'הנחות ונתוני עזר'!$B$22*MAX(G16-G19,0)</f>
        <v>4.1366169148056251</v>
      </c>
      <c r="H10" s="10">
        <f>'הנחות ונתוני עזר'!$B$21*MIN(H16,H19)+'הנחות ונתוני עזר'!$B$22*MAX(H16-H19,0)</f>
        <v>4.1563830438378826</v>
      </c>
      <c r="I10" s="10">
        <f>'הנחות ונתוני עזר'!$B$21*MIN(I16,I19)+'הנחות ונתוני עזר'!$B$22*MAX(I16-I19,0)</f>
        <v>4.1563830438378826</v>
      </c>
      <c r="J10" s="10">
        <f>'הנחות ונתוני עזר'!$B$21*MIN(J16,J19)+'הנחות ונתוני עזר'!$B$22*MAX(J16-J19,0)</f>
        <v>4.2354475599669152</v>
      </c>
      <c r="K10" s="10">
        <f>'הנחות ונתוני עזר'!$B$21*MIN(K16,K19)+'הנחות ונתוני עזר'!$B$22*MAX(K16-K19,0)</f>
        <v>4.2354475599669152</v>
      </c>
      <c r="L10" s="10">
        <f>'הנחות ונתוני עזר'!$B$21*MIN(L16,L19)+'הנחות ונתוני עזר'!$B$22*MAX(L16-L19,0)</f>
        <v>4.2354475599669152</v>
      </c>
      <c r="M10" s="10">
        <f>'הנחות ונתוני עזר'!$B$21*MIN(M16,M19)+'הנחות ונתוני עזר'!$B$22*MAX(M16-M19,0)</f>
        <v>4.2354475599669152</v>
      </c>
      <c r="N10" s="10">
        <f>'הנחות ונתוני עזר'!$B$21*MIN(N16,N19)+'הנחות ונתוני עזר'!$B$22*MAX(N16-N19,0)</f>
        <v>4.2354475599669152</v>
      </c>
      <c r="O10" s="10">
        <f>'הנחות ונתוני עזר'!$B$21*MIN(O16,O19)+'הנחות ונתוני עזר'!$B$22*MAX(O16-O19,0)</f>
        <v>4.2354475599669152</v>
      </c>
      <c r="P10" s="10">
        <f>'הנחות ונתוני עזר'!$B$21*MIN(P16,P19)+'הנחות ונתוני עזר'!$B$22*MAX(P16-P19,0)</f>
        <v>4.2354475599669152</v>
      </c>
      <c r="Q10" s="10">
        <f>'הנחות ונתוני עזר'!$B$21*MIN(Q16,Q19)+'הנחות ונתוני עזר'!$B$22*MAX(Q16-Q19,0)</f>
        <v>4.2541119224861159</v>
      </c>
      <c r="R10" s="10">
        <f>'הנחות ונתוני עזר'!$B$21*MIN(R16,R19)+'הנחות ונתוני עזר'!$B$22*MAX(R16-R19,0)</f>
        <v>4.2541119224861159</v>
      </c>
      <c r="S10" s="10">
        <f>'הנחות ונתוני עזר'!$B$21*MIN(S16,S19)+'הנחות ונתוני עזר'!$B$22*MAX(S16-S19,0)</f>
        <v>4.2541119224861159</v>
      </c>
      <c r="T10" s="10">
        <f>'הנחות ונתוני עזר'!$B$21*MIN(T16,T19)+'הנחות ונתוני עזר'!$B$22*MAX(T16-T19,0)</f>
        <v>4.2541119224861159</v>
      </c>
      <c r="U10" s="10">
        <f>'הנחות ונתוני עזר'!$B$21*MIN(U16,U19)+'הנחות ונתוני עזר'!$B$22*MAX(U16-U19,0)</f>
        <v>4.2727762850053175</v>
      </c>
      <c r="V10" s="10">
        <f>'הנחות ונתוני עזר'!$B$21*MIN(V16,V19)+'הנחות ונתוני עזר'!$B$22*MAX(V16-V19,0)</f>
        <v>4.2727762850053175</v>
      </c>
      <c r="W10" s="10">
        <f>'הנחות ונתוני עזר'!$B$21*MIN(W16,W19)+'הנחות ונתוני עזר'!$B$22*MAX(W16-W19,0)</f>
        <v>4.2727762850053175</v>
      </c>
      <c r="X10" s="10">
        <f>'הנחות ונתוני עזר'!$B$21*MIN(X16,X19)+'הנחות ונתוני עזר'!$B$22*MAX(X16-X19,0)</f>
        <v>4.2727762850053175</v>
      </c>
      <c r="Y10" s="10">
        <f>'הנחות ונתוני עזר'!$B$21*MIN(Y16,Y19)+'הנחות ונתוני עזר'!$B$22*MAX(Y16-Y19,0)</f>
        <v>4.2727762850053175</v>
      </c>
      <c r="Z10" s="10">
        <f>'הנחות ונתוני עזר'!$B$21*MIN(Z16,Z19)+'הנחות ונתוני עזר'!$B$22*MAX(Z16-Z19,0)</f>
        <v>4.291440647524519</v>
      </c>
      <c r="AA10" s="10">
        <f>'הנחות ונתוני עזר'!$B$21*MIN(AA16,AA19)+'הנחות ונתוני עזר'!$B$22*MAX(AA16-AA19,0)</f>
        <v>4.291440647524519</v>
      </c>
    </row>
    <row r="11" spans="1:27" x14ac:dyDescent="0.25">
      <c r="A11" s="8" t="s">
        <v>57</v>
      </c>
      <c r="B11" s="10">
        <f>'הנחות ונתוני עזר'!$B$23*B16</f>
        <v>4.9646169354838703</v>
      </c>
      <c r="C11" s="10">
        <f>'הנחות ונתוני עזר'!$B$23*C16</f>
        <v>5.1218750000000002</v>
      </c>
      <c r="D11" s="10">
        <f>'הנחות ונתוני עזר'!$B$23*D16</f>
        <v>5.2005040322580642</v>
      </c>
      <c r="E11" s="10">
        <f>'הנחות ונתוני עזר'!$B$23*E16</f>
        <v>5.2373415898617512</v>
      </c>
      <c r="F11" s="10">
        <f>'הנחות ונתוני עזר'!$B$23*F16</f>
        <v>5.2568476382488472</v>
      </c>
      <c r="G11" s="10">
        <f>'הנחות ונתוני עזר'!$B$23*G16</f>
        <v>5.372796658986176</v>
      </c>
      <c r="H11" s="10">
        <f>'הנחות ונתוני עזר'!$B$23*H16</f>
        <v>5.3923027073732719</v>
      </c>
      <c r="I11" s="10">
        <f>'הנחות ונתוני עזר'!$B$23*I16</f>
        <v>5.3923027073732719</v>
      </c>
      <c r="J11" s="10">
        <f>'הנחות ונתוני עזר'!$B$23*J16</f>
        <v>5.4703269009216591</v>
      </c>
      <c r="K11" s="10">
        <f>'הנחות ונתוני עזר'!$B$23*K16</f>
        <v>5.4703269009216591</v>
      </c>
      <c r="L11" s="10">
        <f>'הנחות ונתוני עזר'!$B$23*L16</f>
        <v>5.4703269009216591</v>
      </c>
      <c r="M11" s="10">
        <f>'הנחות ונתוני עזר'!$B$23*M16</f>
        <v>5.4703269009216591</v>
      </c>
      <c r="N11" s="10">
        <f>'הנחות ונתוני עזר'!$B$23*N16</f>
        <v>5.4703269009216591</v>
      </c>
      <c r="O11" s="10">
        <f>'הנחות ונתוני עזר'!$B$23*O16</f>
        <v>5.4703269009216591</v>
      </c>
      <c r="P11" s="10">
        <f>'הנחות ונתוני עזר'!$B$23*P16</f>
        <v>5.4703269009216591</v>
      </c>
      <c r="Q11" s="10">
        <f>'הנחות ונתוני עזר'!$B$23*Q16</f>
        <v>5.4887456797235021</v>
      </c>
      <c r="R11" s="10">
        <f>'הנחות ונתוני עזר'!$B$23*R16</f>
        <v>5.4887456797235021</v>
      </c>
      <c r="S11" s="10">
        <f>'הנחות ונתוני עזר'!$B$23*S16</f>
        <v>5.4887456797235021</v>
      </c>
      <c r="T11" s="10">
        <f>'הנחות ונתוני עזר'!$B$23*T16</f>
        <v>5.4887456797235021</v>
      </c>
      <c r="U11" s="10">
        <f>'הנחות ונתוני עזר'!$B$23*U16</f>
        <v>5.5071644585253461</v>
      </c>
      <c r="V11" s="10">
        <f>'הנחות ונתוני עזר'!$B$23*V16</f>
        <v>5.5071644585253461</v>
      </c>
      <c r="W11" s="10">
        <f>'הנחות ונתוני עזר'!$B$23*W16</f>
        <v>5.5071644585253461</v>
      </c>
      <c r="X11" s="10">
        <f>'הנחות ונתוני עזר'!$B$23*X16</f>
        <v>5.5071644585253461</v>
      </c>
      <c r="Y11" s="10">
        <f>'הנחות ונתוני עזר'!$B$23*Y16</f>
        <v>5.5071644585253461</v>
      </c>
      <c r="Z11" s="10">
        <f>'הנחות ונתוני עזר'!$B$23*Z16</f>
        <v>5.5255832373271891</v>
      </c>
      <c r="AA11" s="10">
        <f>'הנחות ונתוני עזר'!$B$23*AA16</f>
        <v>5.5255832373271891</v>
      </c>
    </row>
    <row r="12" spans="1:27" x14ac:dyDescent="0.25">
      <c r="A12" s="8" t="s">
        <v>58</v>
      </c>
      <c r="B12" s="10">
        <f>'הנחות ונתוני עזר'!$B$24*B16</f>
        <v>5.5140345430107525</v>
      </c>
      <c r="C12" s="10">
        <f>'הנחות ונתוני עזר'!$B$24*C16</f>
        <v>5.688695833333334</v>
      </c>
      <c r="D12" s="10">
        <f>'הנחות ונתוני עזר'!$B$24*D16</f>
        <v>5.7760264784946243</v>
      </c>
      <c r="E12" s="10">
        <f>'הנחות ונתוני עזר'!$B$24*E16</f>
        <v>5.8169407258064521</v>
      </c>
      <c r="F12" s="10">
        <f>'הנחות ונתוני עזר'!$B$24*F16</f>
        <v>5.8386054435483867</v>
      </c>
      <c r="G12" s="10">
        <f>'הנחות ונתוני עזר'!$B$24*G16</f>
        <v>5.9673861559139789</v>
      </c>
      <c r="H12" s="10">
        <f>'הנחות ונתוני עזר'!$B$24*H16</f>
        <v>5.9890508736559136</v>
      </c>
      <c r="I12" s="10">
        <f>'הנחות ונתוני עזר'!$B$24*I16</f>
        <v>5.9890508736559136</v>
      </c>
      <c r="J12" s="10">
        <f>'הנחות ונתוני עזר'!$B$24*J16</f>
        <v>6.0757097446236568</v>
      </c>
      <c r="K12" s="10">
        <f>'הנחות ונתוני עזר'!$B$24*K16</f>
        <v>6.0757097446236568</v>
      </c>
      <c r="L12" s="10">
        <f>'הנחות ונתוני עזר'!$B$24*L16</f>
        <v>6.0757097446236568</v>
      </c>
      <c r="M12" s="10">
        <f>'הנחות ונתוני עזר'!$B$24*M16</f>
        <v>6.0757097446236568</v>
      </c>
      <c r="N12" s="10">
        <f>'הנחות ונתוני עזר'!$B$24*N16</f>
        <v>6.0757097446236568</v>
      </c>
      <c r="O12" s="10">
        <f>'הנחות ונתוני עזר'!$B$24*O16</f>
        <v>6.0757097446236568</v>
      </c>
      <c r="P12" s="10">
        <f>'הנחות ונתוני עזר'!$B$24*P16</f>
        <v>6.0757097446236568</v>
      </c>
      <c r="Q12" s="10">
        <f>'הנחות ונתוני עזר'!$B$24*Q16</f>
        <v>6.0961668682795693</v>
      </c>
      <c r="R12" s="10">
        <f>'הנחות ונתוני עזר'!$B$24*R16</f>
        <v>6.0961668682795693</v>
      </c>
      <c r="S12" s="10">
        <f>'הנחות ונתוני עזר'!$B$24*S16</f>
        <v>6.0961668682795693</v>
      </c>
      <c r="T12" s="10">
        <f>'הנחות ונתוני עזר'!$B$24*T16</f>
        <v>6.0961668682795693</v>
      </c>
      <c r="U12" s="10">
        <f>'הנחות ונתוני עזר'!$B$24*U16</f>
        <v>6.1166239919354846</v>
      </c>
      <c r="V12" s="10">
        <f>'הנחות ונתוני עזר'!$B$24*V16</f>
        <v>6.1166239919354846</v>
      </c>
      <c r="W12" s="10">
        <f>'הנחות ונתוני עזר'!$B$24*W16</f>
        <v>6.1166239919354846</v>
      </c>
      <c r="X12" s="10">
        <f>'הנחות ונתוני עזר'!$B$24*X16</f>
        <v>6.1166239919354846</v>
      </c>
      <c r="Y12" s="10">
        <f>'הנחות ונתוני עזר'!$B$24*Y16</f>
        <v>6.1166239919354846</v>
      </c>
      <c r="Z12" s="10">
        <f>'הנחות ונתוני עזר'!$B$24*Z16</f>
        <v>6.1370811155913989</v>
      </c>
      <c r="AA12" s="10">
        <f>'הנחות ונתוני עזר'!$B$24*AA16</f>
        <v>6.1370811155913989</v>
      </c>
    </row>
    <row r="13" spans="1:27" x14ac:dyDescent="0.25">
      <c r="A13" s="8" t="s">
        <v>42</v>
      </c>
      <c r="B13" s="10">
        <f>'הנחות ונתוני עזר'!$B$25*('הנחות ונתוני עזר'!$B$19+B8+'הנחות ונתוני עזר'!$B$26*B9)</f>
        <v>3.2166241394449586</v>
      </c>
      <c r="C13" s="10">
        <f>'הנחות ונתוני עזר'!$B$25*('הנחות ונתוני עזר'!$B$19+C8+'הנחות ונתוני עזר'!$B$26*C9)</f>
        <v>3.221635542855203</v>
      </c>
      <c r="D13" s="10">
        <f>'הנחות ונתוני עזר'!$B$25*('הנחות ונתוני עזר'!$B$19+D8+'הנחות ונתוני עזר'!$B$26*D9)</f>
        <v>3.2241412445603252</v>
      </c>
      <c r="E13" s="10">
        <f>'הנחות ונתוני עזר'!$B$25*('הנחות ונתוני עזר'!$B$19+E8+'הנחות ונתוני עזר'!$B$26*E9)</f>
        <v>3.2609788021640118</v>
      </c>
      <c r="F13" s="10">
        <f>'הנחות ונתוני עזר'!$B$25*('הנחות ונתוני עזר'!$B$19+F8+'הנחות ונתוני עזר'!$B$26*F9)</f>
        <v>3.2744469488290444</v>
      </c>
      <c r="G13" s="10">
        <f>'הנחות ונתוני עזר'!$B$25*('הנחות ונתוני עזר'!$B$19+G8+'הנחות ונתוני עזר'!$B$26*G9)</f>
        <v>3.3602064609560496</v>
      </c>
      <c r="H13" s="10">
        <f>'הנחות ונתוני עזר'!$B$25*('הנחות ונתוני עזר'!$B$19+H8+'הנחות ונתוני עזר'!$B$26*H9)</f>
        <v>3.3736746076210822</v>
      </c>
      <c r="I13" s="10">
        <f>'הנחות ונתוני עזר'!$B$25*('הנחות ונתוני עזר'!$B$19+I8+'הנחות ונתוני עזר'!$B$26*I9)</f>
        <v>3.3736746076210822</v>
      </c>
      <c r="J13" s="10">
        <f>'הנחות ונתוני עזר'!$B$25*('הנחות ונתוני עזר'!$B$19+J8+'הנחות ונתוני עזר'!$B$26*J9)</f>
        <v>3.4275471942812117</v>
      </c>
      <c r="K13" s="10">
        <f>'הנחות ונתוני עזר'!$B$25*('הנחות ונתוני עזר'!$B$19+K8+'הנחות ונתוני עזר'!$B$26*K9)</f>
        <v>3.4275471942812117</v>
      </c>
      <c r="L13" s="10">
        <f>'הנחות ונתוני עזר'!$B$25*('הנחות ונתוני עזר'!$B$19+L8+'הנחות ונתוני עזר'!$B$26*L9)</f>
        <v>3.4275471942812117</v>
      </c>
      <c r="M13" s="10">
        <f>'הנחות ונתוני עזר'!$B$25*('הנחות ונתוני עזר'!$B$19+M8+'הנחות ונתוני עזר'!$B$26*M9)</f>
        <v>3.4275471942812117</v>
      </c>
      <c r="N13" s="10">
        <f>'הנחות ונתוני עזר'!$B$25*('הנחות ונתוני עזר'!$B$19+N8+'הנחות ונתוני עזר'!$B$26*N9)</f>
        <v>3.4275471942812117</v>
      </c>
      <c r="O13" s="10">
        <f>'הנחות ונתוני עזר'!$B$25*('הנחות ונתוני עזר'!$B$19+O8+'הנחות ונתוני עזר'!$B$26*O9)</f>
        <v>3.4275471942812117</v>
      </c>
      <c r="P13" s="10">
        <f>'הנחות ונתוני עזר'!$B$25*('הנחות ונתוני עזר'!$B$19+P8+'הנחות ונתוני עזר'!$B$26*P9)</f>
        <v>3.4275471942812117</v>
      </c>
      <c r="Q13" s="10">
        <f>'הנחות ונתוני עזר'!$B$25*('הנחות ונתוני עזר'!$B$19+Q8+'הנחות ונתוני עזר'!$B$26*Q9)</f>
        <v>3.4459659730830556</v>
      </c>
      <c r="R13" s="10">
        <f>'הנחות ונתוני עזר'!$B$25*('הנחות ונתוני עזר'!$B$19+R8+'הנחות ונתוני עזר'!$B$26*R9)</f>
        <v>3.4459659730830556</v>
      </c>
      <c r="S13" s="10">
        <f>'הנחות ונתוני עזר'!$B$25*('הנחות ונתוני עזר'!$B$19+S8+'הנחות ונתוני עזר'!$B$26*S9)</f>
        <v>3.4459659730830556</v>
      </c>
      <c r="T13" s="10">
        <f>'הנחות ונתוני עזר'!$B$25*('הנחות ונתוני עזר'!$B$19+T8+'הנחות ונתוני עזר'!$B$26*T9)</f>
        <v>3.4459659730830556</v>
      </c>
      <c r="U13" s="10">
        <f>'הנחות ונתוני עזר'!$B$25*('הנחות ונתוני עזר'!$B$19+U8+'הנחות ונתוני עזר'!$B$26*U9)</f>
        <v>3.4643847518848987</v>
      </c>
      <c r="V13" s="10">
        <f>'הנחות ונתוני עזר'!$B$25*('הנחות ונתוני עזר'!$B$19+V8+'הנחות ונתוני עזר'!$B$26*V9)</f>
        <v>3.4643847518848987</v>
      </c>
      <c r="W13" s="10">
        <f>'הנחות ונתוני עזר'!$B$25*('הנחות ונתוני עזר'!$B$19+W8+'הנחות ונתוני עזר'!$B$26*W9)</f>
        <v>3.4643847518848987</v>
      </c>
      <c r="X13" s="10">
        <f>'הנחות ונתוני עזר'!$B$25*('הנחות ונתוני עזר'!$B$19+X8+'הנחות ונתוני עזר'!$B$26*X9)</f>
        <v>3.4643847518848987</v>
      </c>
      <c r="Y13" s="10">
        <f>'הנחות ונתוני עזר'!$B$25*('הנחות ונתוני עזר'!$B$19+Y8+'הנחות ונתוני עזר'!$B$26*Y9)</f>
        <v>3.4643847518848987</v>
      </c>
      <c r="Z13" s="10">
        <f>'הנחות ונתוני עזר'!$B$25*('הנחות ונתוני עזר'!$B$19+Z8+'הנחות ונתוני עזר'!$B$26*Z9)</f>
        <v>3.4828035306867418</v>
      </c>
      <c r="AA13" s="10">
        <f>'הנחות ונתוני עזר'!$B$25*('הנחות ונתוני עזר'!$B$19+AA8+'הנחות ונתוני עזר'!$B$26*AA9)</f>
        <v>3.4828035306867418</v>
      </c>
    </row>
    <row r="14" spans="1:27" x14ac:dyDescent="0.25">
      <c r="A14" s="11" t="s">
        <v>59</v>
      </c>
      <c r="B14" s="12">
        <f t="shared" ref="B14:AA14" si="0">SUM(B6:B13)</f>
        <v>83.613162886047817</v>
      </c>
      <c r="C14" s="12">
        <f t="shared" si="0"/>
        <v>86.206222676554844</v>
      </c>
      <c r="D14" s="12">
        <f t="shared" si="0"/>
        <v>87.502752571808358</v>
      </c>
      <c r="E14" s="12">
        <f t="shared" si="0"/>
        <v>88.145838094081782</v>
      </c>
      <c r="F14" s="12">
        <f t="shared" si="0"/>
        <v>88.480323781069359</v>
      </c>
      <c r="G14" s="12">
        <f t="shared" si="0"/>
        <v>90.474294977144183</v>
      </c>
      <c r="H14" s="12">
        <f t="shared" si="0"/>
        <v>90.808780664131774</v>
      </c>
      <c r="I14" s="12">
        <f t="shared" si="0"/>
        <v>90.808780664131774</v>
      </c>
      <c r="J14" s="12">
        <f t="shared" si="0"/>
        <v>92.146723412082238</v>
      </c>
      <c r="K14" s="12">
        <f t="shared" si="0"/>
        <v>92.146723412082238</v>
      </c>
      <c r="L14" s="12">
        <f t="shared" si="0"/>
        <v>92.146723412082238</v>
      </c>
      <c r="M14" s="12">
        <f t="shared" si="0"/>
        <v>92.146723412082238</v>
      </c>
      <c r="N14" s="12">
        <f t="shared" si="0"/>
        <v>92.146723412082238</v>
      </c>
      <c r="O14" s="12">
        <f t="shared" si="0"/>
        <v>92.146723412082238</v>
      </c>
      <c r="P14" s="12">
        <f t="shared" si="0"/>
        <v>92.146723412082238</v>
      </c>
      <c r="Q14" s="12">
        <f t="shared" si="0"/>
        <v>92.46826617321895</v>
      </c>
      <c r="R14" s="12">
        <f t="shared" si="0"/>
        <v>92.46826617321895</v>
      </c>
      <c r="S14" s="12">
        <f t="shared" si="0"/>
        <v>92.46826617321895</v>
      </c>
      <c r="T14" s="12">
        <f t="shared" si="0"/>
        <v>92.46826617321895</v>
      </c>
      <c r="U14" s="12">
        <f t="shared" si="0"/>
        <v>92.789808934355662</v>
      </c>
      <c r="V14" s="12">
        <f t="shared" si="0"/>
        <v>92.789808934355662</v>
      </c>
      <c r="W14" s="12">
        <f t="shared" si="0"/>
        <v>92.789808934355662</v>
      </c>
      <c r="X14" s="12">
        <f t="shared" si="0"/>
        <v>92.789808934355662</v>
      </c>
      <c r="Y14" s="12">
        <f t="shared" si="0"/>
        <v>92.789808934355662</v>
      </c>
      <c r="Z14" s="12">
        <f t="shared" si="0"/>
        <v>93.111351695492374</v>
      </c>
      <c r="AA14" s="12">
        <f t="shared" si="0"/>
        <v>93.111351695492374</v>
      </c>
    </row>
    <row r="16" spans="1:27" hidden="1" x14ac:dyDescent="0.25">
      <c r="A16" t="s">
        <v>60</v>
      </c>
      <c r="B16">
        <f t="shared" ref="B16:AA16" si="1">B6+B7+B8+B9</f>
        <v>66.194892473118273</v>
      </c>
      <c r="C16">
        <f t="shared" si="1"/>
        <v>68.291666666666671</v>
      </c>
      <c r="D16">
        <f t="shared" si="1"/>
        <v>69.340053763440864</v>
      </c>
      <c r="E16">
        <f t="shared" si="1"/>
        <v>69.831221198156683</v>
      </c>
      <c r="F16">
        <f t="shared" si="1"/>
        <v>70.091301843317964</v>
      </c>
      <c r="G16">
        <f t="shared" si="1"/>
        <v>71.637288786482344</v>
      </c>
      <c r="H16">
        <f t="shared" si="1"/>
        <v>71.897369431643625</v>
      </c>
      <c r="I16">
        <f t="shared" si="1"/>
        <v>71.897369431643625</v>
      </c>
      <c r="J16">
        <f t="shared" si="1"/>
        <v>72.937692012288792</v>
      </c>
      <c r="K16">
        <f t="shared" si="1"/>
        <v>72.937692012288792</v>
      </c>
      <c r="L16">
        <f t="shared" si="1"/>
        <v>72.937692012288792</v>
      </c>
      <c r="M16">
        <f t="shared" si="1"/>
        <v>72.937692012288792</v>
      </c>
      <c r="N16">
        <f t="shared" si="1"/>
        <v>72.937692012288792</v>
      </c>
      <c r="O16">
        <f t="shared" si="1"/>
        <v>72.937692012288792</v>
      </c>
      <c r="P16">
        <f t="shared" si="1"/>
        <v>72.937692012288792</v>
      </c>
      <c r="Q16">
        <f t="shared" si="1"/>
        <v>73.183275729646695</v>
      </c>
      <c r="R16">
        <f t="shared" si="1"/>
        <v>73.183275729646695</v>
      </c>
      <c r="S16">
        <f t="shared" si="1"/>
        <v>73.183275729646695</v>
      </c>
      <c r="T16">
        <f t="shared" si="1"/>
        <v>73.183275729646695</v>
      </c>
      <c r="U16">
        <f t="shared" si="1"/>
        <v>73.428859447004612</v>
      </c>
      <c r="V16">
        <f t="shared" si="1"/>
        <v>73.428859447004612</v>
      </c>
      <c r="W16">
        <f t="shared" si="1"/>
        <v>73.428859447004612</v>
      </c>
      <c r="X16">
        <f t="shared" si="1"/>
        <v>73.428859447004612</v>
      </c>
      <c r="Y16">
        <f t="shared" si="1"/>
        <v>73.428859447004612</v>
      </c>
      <c r="Z16">
        <f t="shared" si="1"/>
        <v>73.674443164362529</v>
      </c>
      <c r="AA16">
        <f t="shared" si="1"/>
        <v>73.674443164362529</v>
      </c>
    </row>
    <row r="17" spans="1:27" hidden="1" x14ac:dyDescent="0.25">
      <c r="A17" t="s">
        <v>61</v>
      </c>
      <c r="B17">
        <v>12</v>
      </c>
      <c r="C17">
        <v>12</v>
      </c>
      <c r="D17">
        <v>12</v>
      </c>
      <c r="E17">
        <v>12</v>
      </c>
      <c r="F17">
        <v>13</v>
      </c>
      <c r="G17">
        <v>18</v>
      </c>
      <c r="H17">
        <v>19</v>
      </c>
      <c r="I17">
        <v>19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</row>
    <row r="18" spans="1:27" hidden="1" x14ac:dyDescent="0.25">
      <c r="A18" t="s">
        <v>46</v>
      </c>
      <c r="B18">
        <v>7</v>
      </c>
      <c r="C18">
        <v>7</v>
      </c>
      <c r="D18">
        <v>7</v>
      </c>
      <c r="E18">
        <v>9</v>
      </c>
      <c r="F18">
        <v>9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10</v>
      </c>
      <c r="Q18">
        <v>11</v>
      </c>
      <c r="R18">
        <v>11</v>
      </c>
      <c r="S18">
        <v>11</v>
      </c>
      <c r="T18">
        <v>11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13</v>
      </c>
      <c r="AA18">
        <v>13</v>
      </c>
    </row>
    <row r="19" spans="1:27" hidden="1" x14ac:dyDescent="0.25">
      <c r="A19" t="s">
        <v>62</v>
      </c>
      <c r="B19">
        <v>42.324175824175818</v>
      </c>
      <c r="C19">
        <v>42.324175824175818</v>
      </c>
      <c r="D19">
        <v>42.324175824175818</v>
      </c>
      <c r="E19">
        <v>42.324175824175818</v>
      </c>
      <c r="F19">
        <v>42.324175824175818</v>
      </c>
      <c r="G19">
        <v>42.324175824175818</v>
      </c>
      <c r="H19">
        <v>42.324175824175818</v>
      </c>
      <c r="I19">
        <v>42.324175824175818</v>
      </c>
      <c r="J19">
        <v>42.324175824175818</v>
      </c>
      <c r="K19">
        <v>42.324175824175818</v>
      </c>
      <c r="L19">
        <v>42.324175824175818</v>
      </c>
      <c r="M19">
        <v>42.324175824175818</v>
      </c>
      <c r="N19">
        <v>42.324175824175818</v>
      </c>
      <c r="O19">
        <v>42.324175824175818</v>
      </c>
      <c r="P19">
        <v>42.324175824175818</v>
      </c>
      <c r="Q19">
        <v>42.324175824175818</v>
      </c>
      <c r="R19">
        <v>42.324175824175818</v>
      </c>
      <c r="S19">
        <v>42.324175824175818</v>
      </c>
      <c r="T19">
        <v>42.324175824175818</v>
      </c>
      <c r="U19">
        <v>42.324175824175818</v>
      </c>
      <c r="V19">
        <v>42.324175824175818</v>
      </c>
      <c r="W19">
        <v>42.324175824175818</v>
      </c>
      <c r="X19">
        <v>42.324175824175818</v>
      </c>
      <c r="Y19">
        <v>42.324175824175818</v>
      </c>
      <c r="Z19">
        <v>42.324175824175818</v>
      </c>
      <c r="AA19">
        <v>42.324175824175818</v>
      </c>
    </row>
  </sheetData>
  <autoFilter ref="A4:AA14" xr:uid="{00000000-0009-0000-0000-000004000000}"/>
  <mergeCells count="2">
    <mergeCell ref="A1:AA1"/>
    <mergeCell ref="A2:AA2"/>
  </mergeCells>
  <pageMargins left="0.75" right="0.75" top="1" bottom="1" header="0.5" footer="0.5"/>
  <pageSetup orientation="landscape"/>
  <headerFooter>
    <oddFooter>&amp;Cמקור: קובץ הסימולטור שסופק וטבלת שכר היסוד המצורפת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34" customWidth="1"/>
    <col min="2" max="27" width="12" customWidth="1"/>
  </cols>
  <sheetData>
    <row r="1" spans="1:27" ht="19.2" x14ac:dyDescent="0.35">
      <c r="A1" s="18" t="s">
        <v>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4.4" x14ac:dyDescent="0.3">
      <c r="A2" s="19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x14ac:dyDescent="0.25">
      <c r="A4" s="5" t="s">
        <v>50</v>
      </c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  <c r="X4" s="6">
        <v>22</v>
      </c>
      <c r="Y4" s="6">
        <v>23</v>
      </c>
      <c r="Z4" s="6">
        <v>24</v>
      </c>
      <c r="AA4" s="6">
        <v>25</v>
      </c>
    </row>
    <row r="5" spans="1:27" x14ac:dyDescent="0.25">
      <c r="A5" s="5" t="s">
        <v>51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</row>
    <row r="6" spans="1:27" x14ac:dyDescent="0.25">
      <c r="A6" s="8" t="s">
        <v>52</v>
      </c>
      <c r="B6" s="9">
        <v>48.5</v>
      </c>
      <c r="C6" s="9">
        <v>50.5</v>
      </c>
      <c r="D6" s="9">
        <v>51.5</v>
      </c>
      <c r="E6" s="9">
        <v>51.5</v>
      </c>
      <c r="F6" s="9">
        <v>51.5</v>
      </c>
      <c r="G6" s="9">
        <v>51.5</v>
      </c>
      <c r="H6" s="9">
        <v>51.5</v>
      </c>
      <c r="I6" s="9">
        <v>51.5</v>
      </c>
      <c r="J6" s="9">
        <v>51.5</v>
      </c>
      <c r="K6" s="9">
        <v>51.5</v>
      </c>
      <c r="L6" s="9">
        <v>51.5</v>
      </c>
      <c r="M6" s="9">
        <v>51.5</v>
      </c>
      <c r="N6" s="9">
        <v>51.5</v>
      </c>
      <c r="O6" s="9">
        <v>51.5</v>
      </c>
      <c r="P6" s="9">
        <v>51.5</v>
      </c>
      <c r="Q6" s="9">
        <v>51.5</v>
      </c>
      <c r="R6" s="9">
        <v>51.5</v>
      </c>
      <c r="S6" s="9">
        <v>51.5</v>
      </c>
      <c r="T6" s="9">
        <v>51.5</v>
      </c>
      <c r="U6" s="9">
        <v>51.5</v>
      </c>
      <c r="V6" s="9">
        <v>51.5</v>
      </c>
      <c r="W6" s="9">
        <v>51.5</v>
      </c>
      <c r="X6" s="9">
        <v>51.5</v>
      </c>
      <c r="Y6" s="9">
        <v>51.5</v>
      </c>
      <c r="Z6" s="9">
        <v>51.5</v>
      </c>
      <c r="AA6" s="9">
        <v>51.5</v>
      </c>
    </row>
    <row r="7" spans="1:27" x14ac:dyDescent="0.25">
      <c r="A7" s="8" t="s">
        <v>53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5">
      <c r="A8" s="8" t="s">
        <v>54</v>
      </c>
      <c r="B8" s="10">
        <f>B18*'הנחות ונתוני עזר'!$B$18/'הנחות ונתוני עזר'!$B$15</f>
        <v>1.7190860215053767</v>
      </c>
      <c r="C8" s="10">
        <f>C18*'הנחות ונתוני עזר'!$B$18/'הנחות ונתוני עזר'!$B$15</f>
        <v>1.7190860215053767</v>
      </c>
      <c r="D8" s="10">
        <f>D18*'הנחות ונתוני עזר'!$B$18/'הנחות ונתוני עזר'!$B$15</f>
        <v>1.7190860215053767</v>
      </c>
      <c r="E8" s="10">
        <f>E18*'הנחות ונתוני עזר'!$B$18/'הנחות ונתוני עזר'!$B$15</f>
        <v>2.2102534562211984</v>
      </c>
      <c r="F8" s="10">
        <f>F18*'הנחות ונתוני עזר'!$B$18/'הנחות ונתוני עזר'!$B$15</f>
        <v>2.2102534562211984</v>
      </c>
      <c r="G8" s="10">
        <f>G18*'הנחות ונתוני עזר'!$B$18/'הנחות ונתוני עזר'!$B$15</f>
        <v>2.4558371735791091</v>
      </c>
      <c r="H8" s="10">
        <f>H18*'הנחות ונתוני עזר'!$B$18/'הנחות ונתוני עזר'!$B$15</f>
        <v>2.4558371735791091</v>
      </c>
      <c r="I8" s="10">
        <f>I18*'הנחות ונתוני עזר'!$B$18/'הנחות ונתוני עזר'!$B$15</f>
        <v>2.4558371735791091</v>
      </c>
      <c r="J8" s="10">
        <f>J18*'הנחות ונתוני עזר'!$B$18/'הנחות ונתוני עזר'!$B$15</f>
        <v>2.4558371735791091</v>
      </c>
      <c r="K8" s="10">
        <f>K18*'הנחות ונתוני עזר'!$B$18/'הנחות ונתוני עזר'!$B$15</f>
        <v>2.4558371735791091</v>
      </c>
      <c r="L8" s="10">
        <f>L18*'הנחות ונתוני עזר'!$B$18/'הנחות ונתוני עזר'!$B$15</f>
        <v>2.4558371735791091</v>
      </c>
      <c r="M8" s="10">
        <f>M18*'הנחות ונתוני עזר'!$B$18/'הנחות ונתוני עזר'!$B$15</f>
        <v>2.4558371735791091</v>
      </c>
      <c r="N8" s="10">
        <f>N18*'הנחות ונתוני עזר'!$B$18/'הנחות ונתוני עזר'!$B$15</f>
        <v>2.4558371735791091</v>
      </c>
      <c r="O8" s="10">
        <f>O18*'הנחות ונתוני עזר'!$B$18/'הנחות ונתוני עזר'!$B$15</f>
        <v>2.4558371735791091</v>
      </c>
      <c r="P8" s="10">
        <f>P18*'הנחות ונתוני עזר'!$B$18/'הנחות ונתוני עזר'!$B$15</f>
        <v>2.4558371735791091</v>
      </c>
      <c r="Q8" s="10">
        <f>Q18*'הנחות ונתוני עזר'!$B$18/'הנחות ונתוני עזר'!$B$15</f>
        <v>2.7014208909370203</v>
      </c>
      <c r="R8" s="10">
        <f>R18*'הנחות ונתוני עזר'!$B$18/'הנחות ונתוני עזר'!$B$15</f>
        <v>2.7014208909370203</v>
      </c>
      <c r="S8" s="10">
        <f>S18*'הנחות ונתוני עזר'!$B$18/'הנחות ונתוני עזר'!$B$15</f>
        <v>2.7014208909370203</v>
      </c>
      <c r="T8" s="10">
        <f>T18*'הנחות ונתוני עזר'!$B$18/'הנחות ונתוני עזר'!$B$15</f>
        <v>2.7014208909370203</v>
      </c>
      <c r="U8" s="10">
        <f>U18*'הנחות ונתוני עזר'!$B$18/'הנחות ונתוני עזר'!$B$15</f>
        <v>2.9470046082949315</v>
      </c>
      <c r="V8" s="10">
        <f>V18*'הנחות ונתוני עזר'!$B$18/'הנחות ונתוני עזר'!$B$15</f>
        <v>2.9470046082949315</v>
      </c>
      <c r="W8" s="10">
        <f>W18*'הנחות ונתוני עזר'!$B$18/'הנחות ונתוני עזר'!$B$15</f>
        <v>2.9470046082949315</v>
      </c>
      <c r="X8" s="10">
        <f>X18*'הנחות ונתוני עזר'!$B$18/'הנחות ונתוני עזר'!$B$15</f>
        <v>2.9470046082949315</v>
      </c>
      <c r="Y8" s="10">
        <f>Y18*'הנחות ונתוני עזר'!$B$18/'הנחות ונתוני עזר'!$B$15</f>
        <v>2.9470046082949315</v>
      </c>
      <c r="Z8" s="10">
        <f>Z18*'הנחות ונתוני עזר'!$B$18/'הנחות ונתוני עזר'!$B$15</f>
        <v>3.1925883256528422</v>
      </c>
      <c r="AA8" s="10">
        <f>AA18*'הנחות ונתוני עזר'!$B$18/'הנחות ונתוני עזר'!$B$15</f>
        <v>3.1925883256528422</v>
      </c>
    </row>
    <row r="9" spans="1:27" x14ac:dyDescent="0.25">
      <c r="A9" s="8" t="s">
        <v>55</v>
      </c>
      <c r="B9" s="10">
        <f>(B6+B7)*'הנחות ונתוני עזר'!$B$16*B17/'הנחות ונתוני עזר'!$B$15</f>
        <v>2.3467741935483875</v>
      </c>
      <c r="C9" s="10">
        <f>(C6+C7)*'הנחות ונתוני עזר'!$B$16*C17/'הנחות ונתוני עזר'!$B$15</f>
        <v>2.4435483870967745</v>
      </c>
      <c r="D9" s="10">
        <f>(D6+D7)*'הנחות ונתוני עזר'!$B$16*D17/'הנחות ונתוני עזר'!$B$15</f>
        <v>2.4919354838709684</v>
      </c>
      <c r="E9" s="10">
        <f>(E6+E7)*'הנחות ונתוני עזר'!$B$16*E17/'הנחות ונתוני עזר'!$B$15</f>
        <v>2.4919354838709684</v>
      </c>
      <c r="F9" s="10">
        <f>(F6+F7)*'הנחות ונתוני עזר'!$B$16*F17/'הנחות ונתוני עזר'!$B$15</f>
        <v>2.6995967741935489</v>
      </c>
      <c r="G9" s="10">
        <f>(G6+G7)*'הנחות ונתוני עזר'!$B$16*G17/'הנחות ונתוני עזר'!$B$15</f>
        <v>3.737903225806452</v>
      </c>
      <c r="H9" s="10">
        <f>(H6+H7)*'הנחות ונתוני עזר'!$B$16*H17/'הנחות ונתוני עזר'!$B$15</f>
        <v>3.9455645161290325</v>
      </c>
      <c r="I9" s="10">
        <f>(I6+I7)*'הנחות ונתוני עזר'!$B$16*I17/'הנחות ונתוני עזר'!$B$15</f>
        <v>3.9455645161290325</v>
      </c>
      <c r="J9" s="10">
        <f>(J6+J7)*'הנחות ונתוני עזר'!$B$16*J17/'הנחות ונתוני עזר'!$B$15</f>
        <v>4.7762096774193559</v>
      </c>
      <c r="K9" s="10">
        <f>(K6+K7)*'הנחות ונתוני עזר'!$B$16*K17/'הנחות ונתוני עזר'!$B$15</f>
        <v>4.7762096774193559</v>
      </c>
      <c r="L9" s="10">
        <f>(L6+L7)*'הנחות ונתוני עזר'!$B$16*L17/'הנחות ונתוני עזר'!$B$15</f>
        <v>4.7762096774193559</v>
      </c>
      <c r="M9" s="10">
        <f>(M6+M7)*'הנחות ונתוני עזר'!$B$16*M17/'הנחות ונתוני עזר'!$B$15</f>
        <v>4.7762096774193559</v>
      </c>
      <c r="N9" s="10">
        <f>(N6+N7)*'הנחות ונתוני עזר'!$B$16*N17/'הנחות ונתוני עזר'!$B$15</f>
        <v>4.7762096774193559</v>
      </c>
      <c r="O9" s="10">
        <f>(O6+O7)*'הנחות ונתוני עזר'!$B$16*O17/'הנחות ונתוני עזר'!$B$15</f>
        <v>4.7762096774193559</v>
      </c>
      <c r="P9" s="10">
        <f>(P6+P7)*'הנחות ונתוני עזר'!$B$16*P17/'הנחות ונתוני עזר'!$B$15</f>
        <v>4.7762096774193559</v>
      </c>
      <c r="Q9" s="10">
        <f>(Q6+Q7)*'הנחות ונתוני עזר'!$B$16*Q17/'הנחות ונתוני עזר'!$B$15</f>
        <v>4.7762096774193559</v>
      </c>
      <c r="R9" s="10">
        <f>(R6+R7)*'הנחות ונתוני עזר'!$B$16*R17/'הנחות ונתוני עזר'!$B$15</f>
        <v>4.7762096774193559</v>
      </c>
      <c r="S9" s="10">
        <f>(S6+S7)*'הנחות ונתוני עזר'!$B$16*S17/'הנחות ונתוני עזר'!$B$15</f>
        <v>4.7762096774193559</v>
      </c>
      <c r="T9" s="10">
        <f>(T6+T7)*'הנחות ונתוני עזר'!$B$16*T17/'הנחות ונתוני עזר'!$B$15</f>
        <v>4.7762096774193559</v>
      </c>
      <c r="U9" s="10">
        <f>(U6+U7)*'הנחות ונתוני עזר'!$B$16*U17/'הנחות ונתוני עזר'!$B$15</f>
        <v>4.7762096774193559</v>
      </c>
      <c r="V9" s="10">
        <f>(V6+V7)*'הנחות ונתוני עזר'!$B$16*V17/'הנחות ונתוני עזר'!$B$15</f>
        <v>4.7762096774193559</v>
      </c>
      <c r="W9" s="10">
        <f>(W6+W7)*'הנחות ונתוני עזר'!$B$16*W17/'הנחות ונתוני עזר'!$B$15</f>
        <v>4.7762096774193559</v>
      </c>
      <c r="X9" s="10">
        <f>(X6+X7)*'הנחות ונתוני עזר'!$B$16*X17/'הנחות ונתוני עזר'!$B$15</f>
        <v>4.7762096774193559</v>
      </c>
      <c r="Y9" s="10">
        <f>(Y6+Y7)*'הנחות ונתוני עזר'!$B$16*Y17/'הנחות ונתוני עזר'!$B$15</f>
        <v>4.7762096774193559</v>
      </c>
      <c r="Z9" s="10">
        <f>(Z6+Z7)*'הנחות ונתוני עזר'!$B$16*Z17/'הנחות ונתוני עזר'!$B$15</f>
        <v>4.7762096774193559</v>
      </c>
      <c r="AA9" s="10">
        <f>(AA6+AA7)*'הנחות ונתוני עזר'!$B$16*AA17/'הנחות ונתוני עזר'!$B$15</f>
        <v>4.7762096774193559</v>
      </c>
    </row>
    <row r="10" spans="1:27" x14ac:dyDescent="0.25">
      <c r="A10" s="8" t="s">
        <v>56</v>
      </c>
      <c r="B10" s="10">
        <f>'הנחות ונתוני עזר'!$B$21*MIN(B16,B19)+'הנחות ונתוני עזר'!$B$22*MAX(B16-B19,0)</f>
        <v>2.6871883433770529</v>
      </c>
      <c r="C10" s="10">
        <f>'הנחות ונתוני עזר'!$B$21*MIN(C16,C19)+'הנחות ונתוני עזר'!$B$22*MAX(C16-C19,0)</f>
        <v>2.8465431820867311</v>
      </c>
      <c r="D10" s="10">
        <f>'הנחות ונתוני עזר'!$B$21*MIN(D16,D19)+'הנחות ונתוני עזר'!$B$22*MAX(D16-D19,0)</f>
        <v>2.9262206014415693</v>
      </c>
      <c r="E10" s="10">
        <f>'הנחות ונתוני עזר'!$B$21*MIN(E16,E19)+'הנחות ונתוני עזר'!$B$22*MAX(E16-E19,0)</f>
        <v>2.9635493264799715</v>
      </c>
      <c r="F10" s="10">
        <f>'הנחות ונתוני עזר'!$B$21*MIN(F16,F19)+'הנחות ונתוני עזר'!$B$22*MAX(F16-F19,0)</f>
        <v>2.9793315845444881</v>
      </c>
      <c r="G10" s="10">
        <f>'הנחות ונתוני עזר'!$B$21*MIN(G16,G19)+'הנחות ונתוני עזר'!$B$22*MAX(G16-G19,0)</f>
        <v>3.07690723738627</v>
      </c>
      <c r="H10" s="10">
        <f>'הנחות ונתוני עזר'!$B$21*MIN(H16,H19)+'הנחות ונתוני עזר'!$B$22*MAX(H16-H19,0)</f>
        <v>3.0926894954507862</v>
      </c>
      <c r="I10" s="10">
        <f>'הנחות ונתוני עזר'!$B$21*MIN(I16,I19)+'הנחות ונתוני עזר'!$B$22*MAX(I16-I19,0)</f>
        <v>3.0926894954507862</v>
      </c>
      <c r="J10" s="10">
        <f>'הנחות ונתוני עזר'!$B$21*MIN(J16,J19)+'הנחות ונתוני עזר'!$B$22*MAX(J16-J19,0)</f>
        <v>3.1558185277088509</v>
      </c>
      <c r="K10" s="10">
        <f>'הנחות ונתוני עזר'!$B$21*MIN(K16,K19)+'הנחות ונתוני עזר'!$B$22*MAX(K16-K19,0)</f>
        <v>3.1558185277088509</v>
      </c>
      <c r="L10" s="10">
        <f>'הנחות ונתוני עזר'!$B$21*MIN(L16,L19)+'הנחות ונתוני עזר'!$B$22*MAX(L16-L19,0)</f>
        <v>3.1558185277088509</v>
      </c>
      <c r="M10" s="10">
        <f>'הנחות ונתוני עזר'!$B$21*MIN(M16,M19)+'הנחות ונתוני עזר'!$B$22*MAX(M16-M19,0)</f>
        <v>3.1558185277088509</v>
      </c>
      <c r="N10" s="10">
        <f>'הנחות ונתוני עזר'!$B$21*MIN(N16,N19)+'הנחות ונתוני עזר'!$B$22*MAX(N16-N19,0)</f>
        <v>3.1558185277088509</v>
      </c>
      <c r="O10" s="10">
        <f>'הנחות ונתוני עזר'!$B$21*MIN(O16,O19)+'הנחות ונתוני עזר'!$B$22*MAX(O16-O19,0)</f>
        <v>3.1558185277088509</v>
      </c>
      <c r="P10" s="10">
        <f>'הנחות ונתוני עזר'!$B$21*MIN(P16,P19)+'הנחות ונתוני עזר'!$B$22*MAX(P16-P19,0)</f>
        <v>3.1558185277088509</v>
      </c>
      <c r="Q10" s="10">
        <f>'הנחות ונתוני עזר'!$B$21*MIN(Q16,Q19)+'הנחות ונתוני עזר'!$B$22*MAX(Q16-Q19,0)</f>
        <v>3.1744828902280515</v>
      </c>
      <c r="R10" s="10">
        <f>'הנחות ונתוני עזר'!$B$21*MIN(R16,R19)+'הנחות ונתוני עזר'!$B$22*MAX(R16-R19,0)</f>
        <v>3.1744828902280515</v>
      </c>
      <c r="S10" s="10">
        <f>'הנחות ונתוני עזר'!$B$21*MIN(S16,S19)+'הנחות ונתוני עזר'!$B$22*MAX(S16-S19,0)</f>
        <v>3.1744828902280515</v>
      </c>
      <c r="T10" s="10">
        <f>'הנחות ונתוני עזר'!$B$21*MIN(T16,T19)+'הנחות ונתוני עזר'!$B$22*MAX(T16-T19,0)</f>
        <v>3.1744828902280515</v>
      </c>
      <c r="U10" s="10">
        <f>'הנחות ונתוני עזר'!$B$21*MIN(U16,U19)+'הנחות ונתוני עזר'!$B$22*MAX(U16-U19,0)</f>
        <v>3.1931472527472535</v>
      </c>
      <c r="V10" s="10">
        <f>'הנחות ונתוני עזר'!$B$21*MIN(V16,V19)+'הנחות ונתוני עזר'!$B$22*MAX(V16-V19,0)</f>
        <v>3.1931472527472535</v>
      </c>
      <c r="W10" s="10">
        <f>'הנחות ונתוני עזר'!$B$21*MIN(W16,W19)+'הנחות ונתוני עזר'!$B$22*MAX(W16-W19,0)</f>
        <v>3.1931472527472535</v>
      </c>
      <c r="X10" s="10">
        <f>'הנחות ונתוני עזר'!$B$21*MIN(X16,X19)+'הנחות ונתוני עזר'!$B$22*MAX(X16-X19,0)</f>
        <v>3.1931472527472535</v>
      </c>
      <c r="Y10" s="10">
        <f>'הנחות ונתוני עזר'!$B$21*MIN(Y16,Y19)+'הנחות ונתוני עזר'!$B$22*MAX(Y16-Y19,0)</f>
        <v>3.1931472527472535</v>
      </c>
      <c r="Z10" s="10">
        <f>'הנחות ונתוני עזר'!$B$21*MIN(Z16,Z19)+'הנחות ונתוני עזר'!$B$22*MAX(Z16-Z19,0)</f>
        <v>3.2118116152664538</v>
      </c>
      <c r="AA10" s="10">
        <f>'הנחות ונתוני עזר'!$B$21*MIN(AA16,AA19)+'הנחות ונתוני עזר'!$B$22*MAX(AA16-AA19,0)</f>
        <v>3.2118116152664538</v>
      </c>
    </row>
    <row r="11" spans="1:27" x14ac:dyDescent="0.25">
      <c r="A11" s="8" t="s">
        <v>57</v>
      </c>
      <c r="B11" s="10">
        <f>'הנחות ונתוני עזר'!$B$23*B16</f>
        <v>3.9424395161290318</v>
      </c>
      <c r="C11" s="10">
        <f>'הנחות ונתוני עזר'!$B$23*C16</f>
        <v>4.0996975806451612</v>
      </c>
      <c r="D11" s="10">
        <f>'הנחות ונתוני עזר'!$B$23*D16</f>
        <v>4.1783266129032253</v>
      </c>
      <c r="E11" s="10">
        <f>'הנחות ונתוני עזר'!$B$23*E16</f>
        <v>4.2151641705069123</v>
      </c>
      <c r="F11" s="10">
        <f>'הנחות ונתוני עזר'!$B$23*F16</f>
        <v>4.2307387672811059</v>
      </c>
      <c r="G11" s="10">
        <f>'הנחות ונתוני עזר'!$B$23*G16</f>
        <v>4.3270305299539169</v>
      </c>
      <c r="H11" s="10">
        <f>'הנחות ונתוני עזר'!$B$23*H16</f>
        <v>4.3426051267281105</v>
      </c>
      <c r="I11" s="10">
        <f>'הנחות ונתוני עזר'!$B$23*I16</f>
        <v>4.3426051267281105</v>
      </c>
      <c r="J11" s="10">
        <f>'הנחות ונתוני עזר'!$B$23*J16</f>
        <v>4.4049035138248849</v>
      </c>
      <c r="K11" s="10">
        <f>'הנחות ונתוני עזר'!$B$23*K16</f>
        <v>4.4049035138248849</v>
      </c>
      <c r="L11" s="10">
        <f>'הנחות ונתוני עזר'!$B$23*L16</f>
        <v>4.4049035138248849</v>
      </c>
      <c r="M11" s="10">
        <f>'הנחות ונתוני עזר'!$B$23*M16</f>
        <v>4.4049035138248849</v>
      </c>
      <c r="N11" s="10">
        <f>'הנחות ונתוני עזר'!$B$23*N16</f>
        <v>4.4049035138248849</v>
      </c>
      <c r="O11" s="10">
        <f>'הנחות ונתוני עזר'!$B$23*O16</f>
        <v>4.4049035138248849</v>
      </c>
      <c r="P11" s="10">
        <f>'הנחות ונתוני עזר'!$B$23*P16</f>
        <v>4.4049035138248849</v>
      </c>
      <c r="Q11" s="10">
        <f>'הנחות ונתוני עזר'!$B$23*Q16</f>
        <v>4.4233222926267279</v>
      </c>
      <c r="R11" s="10">
        <f>'הנחות ונתוני עזר'!$B$23*R16</f>
        <v>4.4233222926267279</v>
      </c>
      <c r="S11" s="10">
        <f>'הנחות ונתוני עזר'!$B$23*S16</f>
        <v>4.4233222926267279</v>
      </c>
      <c r="T11" s="10">
        <f>'הנחות ונתוני עזר'!$B$23*T16</f>
        <v>4.4233222926267279</v>
      </c>
      <c r="U11" s="10">
        <f>'הנחות ונתוני עזר'!$B$23*U16</f>
        <v>4.4417410714285719</v>
      </c>
      <c r="V11" s="10">
        <f>'הנחות ונתוני עזר'!$B$23*V16</f>
        <v>4.4417410714285719</v>
      </c>
      <c r="W11" s="10">
        <f>'הנחות ונתוני עזר'!$B$23*W16</f>
        <v>4.4417410714285719</v>
      </c>
      <c r="X11" s="10">
        <f>'הנחות ונתוני עזר'!$B$23*X16</f>
        <v>4.4417410714285719</v>
      </c>
      <c r="Y11" s="10">
        <f>'הנחות ונתוני עזר'!$B$23*Y16</f>
        <v>4.4417410714285719</v>
      </c>
      <c r="Z11" s="10">
        <f>'הנחות ונתוני עזר'!$B$23*Z16</f>
        <v>4.4601598502304141</v>
      </c>
      <c r="AA11" s="10">
        <f>'הנחות ונתוני עזר'!$B$23*AA16</f>
        <v>4.4601598502304141</v>
      </c>
    </row>
    <row r="12" spans="1:27" x14ac:dyDescent="0.25">
      <c r="A12" s="8" t="s">
        <v>58</v>
      </c>
      <c r="B12" s="10">
        <f>'הנחות ונתוני עזר'!$B$24*B16</f>
        <v>4.3787361559139786</v>
      </c>
      <c r="C12" s="10">
        <f>'הנחות ונתוני עזר'!$B$24*C16</f>
        <v>4.5533974462365592</v>
      </c>
      <c r="D12" s="10">
        <f>'הנחות ונתוני עזר'!$B$24*D16</f>
        <v>4.6407280913978495</v>
      </c>
      <c r="E12" s="10">
        <f>'הנחות ונתוני עזר'!$B$24*E16</f>
        <v>4.6816423387096773</v>
      </c>
      <c r="F12" s="10">
        <f>'הנחות ונתוני עזר'!$B$24*F16</f>
        <v>4.6989405241935485</v>
      </c>
      <c r="G12" s="10">
        <f>'הנחות ונתוני עזר'!$B$24*G16</f>
        <v>4.805888575268817</v>
      </c>
      <c r="H12" s="10">
        <f>'הנחות ונתוני עזר'!$B$24*H16</f>
        <v>4.8231867607526882</v>
      </c>
      <c r="I12" s="10">
        <f>'הנחות ונתוני עזר'!$B$24*I16</f>
        <v>4.8231867607526882</v>
      </c>
      <c r="J12" s="10">
        <f>'הנחות ונתוני עזר'!$B$24*J16</f>
        <v>4.8923795026881729</v>
      </c>
      <c r="K12" s="10">
        <f>'הנחות ונתוני עזר'!$B$24*K16</f>
        <v>4.8923795026881729</v>
      </c>
      <c r="L12" s="10">
        <f>'הנחות ונתוני עזר'!$B$24*L16</f>
        <v>4.8923795026881729</v>
      </c>
      <c r="M12" s="10">
        <f>'הנחות ונתוני עזר'!$B$24*M16</f>
        <v>4.8923795026881729</v>
      </c>
      <c r="N12" s="10">
        <f>'הנחות ונתוני עזר'!$B$24*N16</f>
        <v>4.8923795026881729</v>
      </c>
      <c r="O12" s="10">
        <f>'הנחות ונתוני עזר'!$B$24*O16</f>
        <v>4.8923795026881729</v>
      </c>
      <c r="P12" s="10">
        <f>'הנחות ונתוני עזר'!$B$24*P16</f>
        <v>4.8923795026881729</v>
      </c>
      <c r="Q12" s="10">
        <f>'הנחות ונתוני עזר'!$B$24*Q16</f>
        <v>4.9128366263440864</v>
      </c>
      <c r="R12" s="10">
        <f>'הנחות ונתוני עזר'!$B$24*R16</f>
        <v>4.9128366263440864</v>
      </c>
      <c r="S12" s="10">
        <f>'הנחות ונתוני עזר'!$B$24*S16</f>
        <v>4.9128366263440864</v>
      </c>
      <c r="T12" s="10">
        <f>'הנחות ונתוני עזר'!$B$24*T16</f>
        <v>4.9128366263440864</v>
      </c>
      <c r="U12" s="10">
        <f>'הנחות ונתוני עזר'!$B$24*U16</f>
        <v>4.9332937500000007</v>
      </c>
      <c r="V12" s="10">
        <f>'הנחות ונתוני עזר'!$B$24*V16</f>
        <v>4.9332937500000007</v>
      </c>
      <c r="W12" s="10">
        <f>'הנחות ונתוני עזר'!$B$24*W16</f>
        <v>4.9332937500000007</v>
      </c>
      <c r="X12" s="10">
        <f>'הנחות ונתוני עזר'!$B$24*X16</f>
        <v>4.9332937500000007</v>
      </c>
      <c r="Y12" s="10">
        <f>'הנחות ונתוני עזר'!$B$24*Y16</f>
        <v>4.9332937500000007</v>
      </c>
      <c r="Z12" s="10">
        <f>'הנחות ונתוני עזר'!$B$24*Z16</f>
        <v>4.9537508736559142</v>
      </c>
      <c r="AA12" s="10">
        <f>'הנחות ונתוני עזר'!$B$24*AA16</f>
        <v>4.9537508736559142</v>
      </c>
    </row>
    <row r="13" spans="1:27" x14ac:dyDescent="0.25">
      <c r="A13" s="8" t="s">
        <v>42</v>
      </c>
      <c r="B13" s="10">
        <f>'הנחות ונתוני עזר'!$B$25*('הנחות ונתוני עזר'!$B$19+B8+'הנחות ונתוני עזר'!$B$26*B9)</f>
        <v>3.1840500172783686</v>
      </c>
      <c r="C13" s="10">
        <f>'הנחות ונתוני עזר'!$B$25*('הנחות ונתוני עזר'!$B$19+C8+'הנחות ונתוני עזר'!$B$26*C9)</f>
        <v>3.189061420688613</v>
      </c>
      <c r="D13" s="10">
        <f>'הנחות ונתוני עזר'!$B$25*('הנחות ונתוני עזר'!$B$19+D8+'הנחות ונתוני עזר'!$B$26*D9)</f>
        <v>3.1915671223937356</v>
      </c>
      <c r="E13" s="10">
        <f>'הנחות ונתוני עזר'!$B$25*('הנחות ונתוני עזר'!$B$19+E8+'הנחות ונתוני עזר'!$B$26*E9)</f>
        <v>3.2284046799974218</v>
      </c>
      <c r="F13" s="10">
        <f>'הנחות ונתוני עזר'!$B$25*('הנחות ונתוני עזר'!$B$19+F8+'הנחות ונתוני עזר'!$B$26*F9)</f>
        <v>3.2391583164819049</v>
      </c>
      <c r="G13" s="10">
        <f>'הנחות ונתוני עזר'!$B$25*('הנחות ונתוני עזר'!$B$19+G8+'הנחות ונתוני עזר'!$B$26*G9)</f>
        <v>3.3113452777061645</v>
      </c>
      <c r="H13" s="10">
        <f>'הנחות ונתוני עזר'!$B$25*('הנחות ונתוני עזר'!$B$19+H8+'הנחות ונתוני עזר'!$B$26*H9)</f>
        <v>3.3220989141906476</v>
      </c>
      <c r="I13" s="10">
        <f>'הנחות ונתוני עזר'!$B$25*('הנחות ונתוני עזר'!$B$19+I8+'הנחות ונתוני עזר'!$B$26*I9)</f>
        <v>3.3220989141906476</v>
      </c>
      <c r="J13" s="10">
        <f>'הנחות ונתוני עזר'!$B$25*('הנחות ונתוני עזר'!$B$19+J8+'הנחות ונתוני עזר'!$B$26*J9)</f>
        <v>3.365113460128581</v>
      </c>
      <c r="K13" s="10">
        <f>'הנחות ונתוני עזר'!$B$25*('הנחות ונתוני עזר'!$B$19+K8+'הנחות ונתוני עזר'!$B$26*K9)</f>
        <v>3.365113460128581</v>
      </c>
      <c r="L13" s="10">
        <f>'הנחות ונתוני עזר'!$B$25*('הנחות ונתוני עזר'!$B$19+L8+'הנחות ונתוני עזר'!$B$26*L9)</f>
        <v>3.365113460128581</v>
      </c>
      <c r="M13" s="10">
        <f>'הנחות ונתוני עזר'!$B$25*('הנחות ונתוני עזר'!$B$19+M8+'הנחות ונתוני עזר'!$B$26*M9)</f>
        <v>3.365113460128581</v>
      </c>
      <c r="N13" s="10">
        <f>'הנחות ונתוני עזר'!$B$25*('הנחות ונתוני עזר'!$B$19+N8+'הנחות ונתוני עזר'!$B$26*N9)</f>
        <v>3.365113460128581</v>
      </c>
      <c r="O13" s="10">
        <f>'הנחות ונתוני עזר'!$B$25*('הנחות ונתוני עזר'!$B$19+O8+'הנחות ונתוני עזר'!$B$26*O9)</f>
        <v>3.365113460128581</v>
      </c>
      <c r="P13" s="10">
        <f>'הנחות ונתוני עזר'!$B$25*('הנחות ונתוני עזר'!$B$19+P8+'הנחות ונתוני עזר'!$B$26*P9)</f>
        <v>3.365113460128581</v>
      </c>
      <c r="Q13" s="10">
        <f>'הנחות ונתוני עזר'!$B$25*('הנחות ונתוני עזר'!$B$19+Q8+'הנחות ונתוני עזר'!$B$26*Q9)</f>
        <v>3.3835322389304245</v>
      </c>
      <c r="R13" s="10">
        <f>'הנחות ונתוני עזר'!$B$25*('הנחות ונתוני עזר'!$B$19+R8+'הנחות ונתוני עזר'!$B$26*R9)</f>
        <v>3.3835322389304245</v>
      </c>
      <c r="S13" s="10">
        <f>'הנחות ונתוני עזר'!$B$25*('הנחות ונתוני עזר'!$B$19+S8+'הנחות ונתוני עזר'!$B$26*S9)</f>
        <v>3.3835322389304245</v>
      </c>
      <c r="T13" s="10">
        <f>'הנחות ונתוני עזר'!$B$25*('הנחות ונתוני עזר'!$B$19+T8+'הנחות ונתוני עזר'!$B$26*T9)</f>
        <v>3.3835322389304245</v>
      </c>
      <c r="U13" s="10">
        <f>'הנחות ונתוני עזר'!$B$25*('הנחות ונתוני עזר'!$B$19+U8+'הנחות ונתוני עזר'!$B$26*U9)</f>
        <v>3.401951017732268</v>
      </c>
      <c r="V13" s="10">
        <f>'הנחות ונתוני עזר'!$B$25*('הנחות ונתוני עזר'!$B$19+V8+'הנחות ונתוני עזר'!$B$26*V9)</f>
        <v>3.401951017732268</v>
      </c>
      <c r="W13" s="10">
        <f>'הנחות ונתוני עזר'!$B$25*('הנחות ונתוני עזר'!$B$19+W8+'הנחות ונתוני עזר'!$B$26*W9)</f>
        <v>3.401951017732268</v>
      </c>
      <c r="X13" s="10">
        <f>'הנחות ונתוני עזר'!$B$25*('הנחות ונתוני עזר'!$B$19+X8+'הנחות ונתוני עזר'!$B$26*X9)</f>
        <v>3.401951017732268</v>
      </c>
      <c r="Y13" s="10">
        <f>'הנחות ונתוני עזר'!$B$25*('הנחות ונתוני עזר'!$B$19+Y8+'הנחות ונתוני עזר'!$B$26*Y9)</f>
        <v>3.401951017732268</v>
      </c>
      <c r="Z13" s="10">
        <f>'הנחות ונתוני עזר'!$B$25*('הנחות ונתוני עזר'!$B$19+Z8+'הנחות ונתוני עזר'!$B$26*Z9)</f>
        <v>3.4203697965341111</v>
      </c>
      <c r="AA13" s="10">
        <f>'הנחות ונתוני עזר'!$B$25*('הנחות ונתוני עזר'!$B$19+AA8+'הנחות ונתוני עזר'!$B$26*AA9)</f>
        <v>3.4203697965341111</v>
      </c>
    </row>
    <row r="14" spans="1:27" x14ac:dyDescent="0.25">
      <c r="A14" s="11" t="s">
        <v>59</v>
      </c>
      <c r="B14" s="12">
        <f t="shared" ref="B14:AA14" si="0">SUM(B6:B13)</f>
        <v>66.758274247752198</v>
      </c>
      <c r="C14" s="12">
        <f t="shared" si="0"/>
        <v>69.351334038259225</v>
      </c>
      <c r="D14" s="12">
        <f t="shared" si="0"/>
        <v>70.647863933512724</v>
      </c>
      <c r="E14" s="12">
        <f t="shared" si="0"/>
        <v>71.290949455786148</v>
      </c>
      <c r="F14" s="12">
        <f t="shared" si="0"/>
        <v>71.558019422915791</v>
      </c>
      <c r="G14" s="12">
        <f t="shared" si="0"/>
        <v>73.214912019700748</v>
      </c>
      <c r="H14" s="12">
        <f t="shared" si="0"/>
        <v>73.481981986830377</v>
      </c>
      <c r="I14" s="12">
        <f t="shared" si="0"/>
        <v>73.481981986830377</v>
      </c>
      <c r="J14" s="12">
        <f t="shared" si="0"/>
        <v>74.550261855348964</v>
      </c>
      <c r="K14" s="12">
        <f t="shared" si="0"/>
        <v>74.550261855348964</v>
      </c>
      <c r="L14" s="12">
        <f t="shared" si="0"/>
        <v>74.550261855348964</v>
      </c>
      <c r="M14" s="12">
        <f t="shared" si="0"/>
        <v>74.550261855348964</v>
      </c>
      <c r="N14" s="12">
        <f t="shared" si="0"/>
        <v>74.550261855348964</v>
      </c>
      <c r="O14" s="12">
        <f t="shared" si="0"/>
        <v>74.550261855348964</v>
      </c>
      <c r="P14" s="12">
        <f t="shared" si="0"/>
        <v>74.550261855348964</v>
      </c>
      <c r="Q14" s="12">
        <f t="shared" si="0"/>
        <v>74.871804616485662</v>
      </c>
      <c r="R14" s="12">
        <f t="shared" si="0"/>
        <v>74.871804616485662</v>
      </c>
      <c r="S14" s="12">
        <f t="shared" si="0"/>
        <v>74.871804616485662</v>
      </c>
      <c r="T14" s="12">
        <f t="shared" si="0"/>
        <v>74.871804616485662</v>
      </c>
      <c r="U14" s="12">
        <f t="shared" si="0"/>
        <v>75.193347377622388</v>
      </c>
      <c r="V14" s="12">
        <f t="shared" si="0"/>
        <v>75.193347377622388</v>
      </c>
      <c r="W14" s="12">
        <f t="shared" si="0"/>
        <v>75.193347377622388</v>
      </c>
      <c r="X14" s="12">
        <f t="shared" si="0"/>
        <v>75.193347377622388</v>
      </c>
      <c r="Y14" s="12">
        <f t="shared" si="0"/>
        <v>75.193347377622388</v>
      </c>
      <c r="Z14" s="12">
        <f t="shared" si="0"/>
        <v>75.5148901387591</v>
      </c>
      <c r="AA14" s="12">
        <f t="shared" si="0"/>
        <v>75.5148901387591</v>
      </c>
    </row>
    <row r="16" spans="1:27" hidden="1" x14ac:dyDescent="0.25">
      <c r="A16" t="s">
        <v>60</v>
      </c>
      <c r="B16">
        <f t="shared" ref="B16:AA16" si="1">B6+B7+B8+B9</f>
        <v>52.56586021505376</v>
      </c>
      <c r="C16">
        <f t="shared" si="1"/>
        <v>54.662634408602152</v>
      </c>
      <c r="D16">
        <f t="shared" si="1"/>
        <v>55.711021505376344</v>
      </c>
      <c r="E16">
        <f t="shared" si="1"/>
        <v>56.202188940092164</v>
      </c>
      <c r="F16">
        <f t="shared" si="1"/>
        <v>56.409850230414747</v>
      </c>
      <c r="G16">
        <f t="shared" si="1"/>
        <v>57.693740399385561</v>
      </c>
      <c r="H16">
        <f t="shared" si="1"/>
        <v>57.901401689708145</v>
      </c>
      <c r="I16">
        <f t="shared" si="1"/>
        <v>57.901401689708145</v>
      </c>
      <c r="J16">
        <f t="shared" si="1"/>
        <v>58.732046850998472</v>
      </c>
      <c r="K16">
        <f t="shared" si="1"/>
        <v>58.732046850998472</v>
      </c>
      <c r="L16">
        <f t="shared" si="1"/>
        <v>58.732046850998472</v>
      </c>
      <c r="M16">
        <f t="shared" si="1"/>
        <v>58.732046850998472</v>
      </c>
      <c r="N16">
        <f t="shared" si="1"/>
        <v>58.732046850998472</v>
      </c>
      <c r="O16">
        <f t="shared" si="1"/>
        <v>58.732046850998472</v>
      </c>
      <c r="P16">
        <f t="shared" si="1"/>
        <v>58.732046850998472</v>
      </c>
      <c r="Q16">
        <f t="shared" si="1"/>
        <v>58.977630568356375</v>
      </c>
      <c r="R16">
        <f t="shared" si="1"/>
        <v>58.977630568356375</v>
      </c>
      <c r="S16">
        <f t="shared" si="1"/>
        <v>58.977630568356375</v>
      </c>
      <c r="T16">
        <f t="shared" si="1"/>
        <v>58.977630568356375</v>
      </c>
      <c r="U16">
        <f t="shared" si="1"/>
        <v>59.223214285714292</v>
      </c>
      <c r="V16">
        <f t="shared" si="1"/>
        <v>59.223214285714292</v>
      </c>
      <c r="W16">
        <f t="shared" si="1"/>
        <v>59.223214285714292</v>
      </c>
      <c r="X16">
        <f t="shared" si="1"/>
        <v>59.223214285714292</v>
      </c>
      <c r="Y16">
        <f t="shared" si="1"/>
        <v>59.223214285714292</v>
      </c>
      <c r="Z16">
        <f t="shared" si="1"/>
        <v>59.468798003072195</v>
      </c>
      <c r="AA16">
        <f t="shared" si="1"/>
        <v>59.468798003072195</v>
      </c>
    </row>
    <row r="17" spans="1:27" hidden="1" x14ac:dyDescent="0.25">
      <c r="A17" t="s">
        <v>61</v>
      </c>
      <c r="B17">
        <v>12</v>
      </c>
      <c r="C17">
        <v>12</v>
      </c>
      <c r="D17">
        <v>12</v>
      </c>
      <c r="E17">
        <v>12</v>
      </c>
      <c r="F17">
        <v>13</v>
      </c>
      <c r="G17">
        <v>18</v>
      </c>
      <c r="H17">
        <v>19</v>
      </c>
      <c r="I17">
        <v>19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</row>
    <row r="18" spans="1:27" hidden="1" x14ac:dyDescent="0.25">
      <c r="A18" t="s">
        <v>46</v>
      </c>
      <c r="B18">
        <v>7</v>
      </c>
      <c r="C18">
        <v>7</v>
      </c>
      <c r="D18">
        <v>7</v>
      </c>
      <c r="E18">
        <v>9</v>
      </c>
      <c r="F18">
        <v>9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10</v>
      </c>
      <c r="Q18">
        <v>11</v>
      </c>
      <c r="R18">
        <v>11</v>
      </c>
      <c r="S18">
        <v>11</v>
      </c>
      <c r="T18">
        <v>11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13</v>
      </c>
      <c r="AA18">
        <v>13</v>
      </c>
    </row>
    <row r="19" spans="1:27" hidden="1" x14ac:dyDescent="0.25">
      <c r="A19" t="s">
        <v>62</v>
      </c>
      <c r="B19">
        <v>42.324175824175818</v>
      </c>
      <c r="C19">
        <v>42.324175824175818</v>
      </c>
      <c r="D19">
        <v>42.324175824175818</v>
      </c>
      <c r="E19">
        <v>42.324175824175818</v>
      </c>
      <c r="F19">
        <v>42.324175824175818</v>
      </c>
      <c r="G19">
        <v>42.324175824175818</v>
      </c>
      <c r="H19">
        <v>42.324175824175818</v>
      </c>
      <c r="I19">
        <v>42.324175824175818</v>
      </c>
      <c r="J19">
        <v>42.324175824175818</v>
      </c>
      <c r="K19">
        <v>42.324175824175818</v>
      </c>
      <c r="L19">
        <v>42.324175824175818</v>
      </c>
      <c r="M19">
        <v>42.324175824175818</v>
      </c>
      <c r="N19">
        <v>42.324175824175818</v>
      </c>
      <c r="O19">
        <v>42.324175824175818</v>
      </c>
      <c r="P19">
        <v>42.324175824175818</v>
      </c>
      <c r="Q19">
        <v>42.324175824175818</v>
      </c>
      <c r="R19">
        <v>42.324175824175818</v>
      </c>
      <c r="S19">
        <v>42.324175824175818</v>
      </c>
      <c r="T19">
        <v>42.324175824175818</v>
      </c>
      <c r="U19">
        <v>42.324175824175818</v>
      </c>
      <c r="V19">
        <v>42.324175824175818</v>
      </c>
      <c r="W19">
        <v>42.324175824175818</v>
      </c>
      <c r="X19">
        <v>42.324175824175818</v>
      </c>
      <c r="Y19">
        <v>42.324175824175818</v>
      </c>
      <c r="Z19">
        <v>42.324175824175818</v>
      </c>
      <c r="AA19">
        <v>42.324175824175818</v>
      </c>
    </row>
  </sheetData>
  <autoFilter ref="A4:AA14" xr:uid="{00000000-0009-0000-0000-000005000000}"/>
  <mergeCells count="2">
    <mergeCell ref="A1:AA1"/>
    <mergeCell ref="A2:AA2"/>
  </mergeCells>
  <pageMargins left="0.75" right="0.75" top="1" bottom="1" header="0.5" footer="0.5"/>
  <pageSetup orientation="landscape"/>
  <headerFooter>
    <oddFooter>&amp;Cמקור: קובץ הסימולטור שסופק וטבלת שכר היסוד המצורפת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1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34" customWidth="1"/>
    <col min="2" max="27" width="12" customWidth="1"/>
  </cols>
  <sheetData>
    <row r="1" spans="1:27" ht="19.2" x14ac:dyDescent="0.35">
      <c r="A1" s="18" t="s">
        <v>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4.4" x14ac:dyDescent="0.3">
      <c r="A2" s="19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x14ac:dyDescent="0.25">
      <c r="A4" s="5" t="s">
        <v>50</v>
      </c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  <c r="X4" s="6">
        <v>22</v>
      </c>
      <c r="Y4" s="6">
        <v>23</v>
      </c>
      <c r="Z4" s="6">
        <v>24</v>
      </c>
      <c r="AA4" s="6">
        <v>25</v>
      </c>
    </row>
    <row r="5" spans="1:27" x14ac:dyDescent="0.25">
      <c r="A5" s="5" t="s">
        <v>51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</row>
    <row r="6" spans="1:27" x14ac:dyDescent="0.25">
      <c r="A6" s="8" t="s">
        <v>52</v>
      </c>
      <c r="B6" s="9">
        <v>47.5</v>
      </c>
      <c r="C6" s="9">
        <v>49.5</v>
      </c>
      <c r="D6" s="9">
        <v>50.5</v>
      </c>
      <c r="E6" s="9">
        <v>50.5</v>
      </c>
      <c r="F6" s="9">
        <v>50.5</v>
      </c>
      <c r="G6" s="9">
        <v>50.5</v>
      </c>
      <c r="H6" s="9">
        <v>50.5</v>
      </c>
      <c r="I6" s="9">
        <v>50.5</v>
      </c>
      <c r="J6" s="9">
        <v>50.5</v>
      </c>
      <c r="K6" s="9">
        <v>50.5</v>
      </c>
      <c r="L6" s="9">
        <v>50.5</v>
      </c>
      <c r="M6" s="9">
        <v>50.5</v>
      </c>
      <c r="N6" s="9">
        <v>50.5</v>
      </c>
      <c r="O6" s="9">
        <v>50.5</v>
      </c>
      <c r="P6" s="9">
        <v>50.5</v>
      </c>
      <c r="Q6" s="9">
        <v>50.5</v>
      </c>
      <c r="R6" s="9">
        <v>50.5</v>
      </c>
      <c r="S6" s="9">
        <v>50.5</v>
      </c>
      <c r="T6" s="9">
        <v>50.5</v>
      </c>
      <c r="U6" s="9">
        <v>50.5</v>
      </c>
      <c r="V6" s="9">
        <v>50.5</v>
      </c>
      <c r="W6" s="9">
        <v>50.5</v>
      </c>
      <c r="X6" s="9">
        <v>50.5</v>
      </c>
      <c r="Y6" s="9">
        <v>50.5</v>
      </c>
      <c r="Z6" s="9">
        <v>50.5</v>
      </c>
      <c r="AA6" s="9">
        <v>50.5</v>
      </c>
    </row>
    <row r="7" spans="1:27" x14ac:dyDescent="0.25">
      <c r="A7" s="8" t="s">
        <v>53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5">
      <c r="A8" s="8" t="s">
        <v>54</v>
      </c>
      <c r="B8" s="10">
        <f>B18*'הנחות ונתוני עזר'!$B$18/'הנחות ונתוני עזר'!$B$15</f>
        <v>1.7190860215053767</v>
      </c>
      <c r="C8" s="10">
        <f>C18*'הנחות ונתוני עזר'!$B$18/'הנחות ונתוני עזר'!$B$15</f>
        <v>1.7190860215053767</v>
      </c>
      <c r="D8" s="10">
        <f>D18*'הנחות ונתוני עזר'!$B$18/'הנחות ונתוני עזר'!$B$15</f>
        <v>1.7190860215053767</v>
      </c>
      <c r="E8" s="10">
        <f>E18*'הנחות ונתוני עזר'!$B$18/'הנחות ונתוני עזר'!$B$15</f>
        <v>2.2102534562211984</v>
      </c>
      <c r="F8" s="10">
        <f>F18*'הנחות ונתוני עזר'!$B$18/'הנחות ונתוני עזר'!$B$15</f>
        <v>2.2102534562211984</v>
      </c>
      <c r="G8" s="10">
        <f>G18*'הנחות ונתוני עזר'!$B$18/'הנחות ונתוני עזר'!$B$15</f>
        <v>2.4558371735791091</v>
      </c>
      <c r="H8" s="10">
        <f>H18*'הנחות ונתוני עזר'!$B$18/'הנחות ונתוני עזר'!$B$15</f>
        <v>2.4558371735791091</v>
      </c>
      <c r="I8" s="10">
        <f>I18*'הנחות ונתוני עזר'!$B$18/'הנחות ונתוני עזר'!$B$15</f>
        <v>2.4558371735791091</v>
      </c>
      <c r="J8" s="10">
        <f>J18*'הנחות ונתוני עזר'!$B$18/'הנחות ונתוני עזר'!$B$15</f>
        <v>2.4558371735791091</v>
      </c>
      <c r="K8" s="10">
        <f>K18*'הנחות ונתוני עזר'!$B$18/'הנחות ונתוני עזר'!$B$15</f>
        <v>2.4558371735791091</v>
      </c>
      <c r="L8" s="10">
        <f>L18*'הנחות ונתוני עזר'!$B$18/'הנחות ונתוני עזר'!$B$15</f>
        <v>2.4558371735791091</v>
      </c>
      <c r="M8" s="10">
        <f>M18*'הנחות ונתוני עזר'!$B$18/'הנחות ונתוני עזר'!$B$15</f>
        <v>2.4558371735791091</v>
      </c>
      <c r="N8" s="10">
        <f>N18*'הנחות ונתוני עזר'!$B$18/'הנחות ונתוני עזר'!$B$15</f>
        <v>2.4558371735791091</v>
      </c>
      <c r="O8" s="10">
        <f>O18*'הנחות ונתוני עזר'!$B$18/'הנחות ונתוני עזר'!$B$15</f>
        <v>2.4558371735791091</v>
      </c>
      <c r="P8" s="10">
        <f>P18*'הנחות ונתוני עזר'!$B$18/'הנחות ונתוני עזר'!$B$15</f>
        <v>2.4558371735791091</v>
      </c>
      <c r="Q8" s="10">
        <f>Q18*'הנחות ונתוני עזר'!$B$18/'הנחות ונתוני עזר'!$B$15</f>
        <v>2.7014208909370203</v>
      </c>
      <c r="R8" s="10">
        <f>R18*'הנחות ונתוני עזר'!$B$18/'הנחות ונתוני עזר'!$B$15</f>
        <v>2.7014208909370203</v>
      </c>
      <c r="S8" s="10">
        <f>S18*'הנחות ונתוני עזר'!$B$18/'הנחות ונתוני עזר'!$B$15</f>
        <v>2.7014208909370203</v>
      </c>
      <c r="T8" s="10">
        <f>T18*'הנחות ונתוני עזר'!$B$18/'הנחות ונתוני עזר'!$B$15</f>
        <v>2.7014208909370203</v>
      </c>
      <c r="U8" s="10">
        <f>U18*'הנחות ונתוני עזר'!$B$18/'הנחות ונתוני עזר'!$B$15</f>
        <v>2.9470046082949315</v>
      </c>
      <c r="V8" s="10">
        <f>V18*'הנחות ונתוני עזר'!$B$18/'הנחות ונתוני עזר'!$B$15</f>
        <v>2.9470046082949315</v>
      </c>
      <c r="W8" s="10">
        <f>W18*'הנחות ונתוני עזר'!$B$18/'הנחות ונתוני עזר'!$B$15</f>
        <v>2.9470046082949315</v>
      </c>
      <c r="X8" s="10">
        <f>X18*'הנחות ונתוני עזר'!$B$18/'הנחות ונתוני עזר'!$B$15</f>
        <v>2.9470046082949315</v>
      </c>
      <c r="Y8" s="10">
        <f>Y18*'הנחות ונתוני עזר'!$B$18/'הנחות ונתוני עזר'!$B$15</f>
        <v>2.9470046082949315</v>
      </c>
      <c r="Z8" s="10">
        <f>Z18*'הנחות ונתוני עזר'!$B$18/'הנחות ונתוני עזר'!$B$15</f>
        <v>3.1925883256528422</v>
      </c>
      <c r="AA8" s="10">
        <f>AA18*'הנחות ונתוני עזר'!$B$18/'הנחות ונתוני עזר'!$B$15</f>
        <v>3.1925883256528422</v>
      </c>
    </row>
    <row r="9" spans="1:27" x14ac:dyDescent="0.25">
      <c r="A9" s="8" t="s">
        <v>55</v>
      </c>
      <c r="B9" s="10">
        <f>(B6+B7)*'הנחות ונתוני עזר'!$B$16*B17/'הנחות ונתוני עזר'!$B$15</f>
        <v>2.2983870967741939</v>
      </c>
      <c r="C9" s="10">
        <f>(C6+C7)*'הנחות ונתוני עזר'!$B$16*C17/'הנחות ונתוני עזר'!$B$15</f>
        <v>2.395161290322581</v>
      </c>
      <c r="D9" s="10">
        <f>(D6+D7)*'הנחות ונתוני עזר'!$B$16*D17/'הנחות ונתוני עזר'!$B$15</f>
        <v>2.4435483870967745</v>
      </c>
      <c r="E9" s="10">
        <f>(E6+E7)*'הנחות ונתוני עזר'!$B$16*E17/'הנחות ונתוני עזר'!$B$15</f>
        <v>2.4435483870967745</v>
      </c>
      <c r="F9" s="10">
        <f>(F6+F7)*'הנחות ונתוני עזר'!$B$16*F17/'הנחות ונתוני עזר'!$B$15</f>
        <v>2.647177419354839</v>
      </c>
      <c r="G9" s="10">
        <f>(G6+G7)*'הנחות ונתוני עזר'!$B$16*G17/'הנחות ונתוני עזר'!$B$15</f>
        <v>3.6653225806451619</v>
      </c>
      <c r="H9" s="10">
        <f>(H6+H7)*'הנחות ונתוני עזר'!$B$16*H17/'הנחות ונתוני עזר'!$B$15</f>
        <v>3.8689516129032269</v>
      </c>
      <c r="I9" s="10">
        <f>(I6+I7)*'הנחות ונתוני עזר'!$B$16*I17/'הנחות ונתוני עזר'!$B$15</f>
        <v>3.8689516129032269</v>
      </c>
      <c r="J9" s="10">
        <f>(J6+J7)*'הנחות ונתוני עזר'!$B$16*J17/'הנחות ונתוני עזר'!$B$15</f>
        <v>4.6834677419354849</v>
      </c>
      <c r="K9" s="10">
        <f>(K6+K7)*'הנחות ונתוני עזר'!$B$16*K17/'הנחות ונתוני עזר'!$B$15</f>
        <v>4.6834677419354849</v>
      </c>
      <c r="L9" s="10">
        <f>(L6+L7)*'הנחות ונתוני עזר'!$B$16*L17/'הנחות ונתוני עזר'!$B$15</f>
        <v>4.6834677419354849</v>
      </c>
      <c r="M9" s="10">
        <f>(M6+M7)*'הנחות ונתוני עזר'!$B$16*M17/'הנחות ונתוני עזר'!$B$15</f>
        <v>4.6834677419354849</v>
      </c>
      <c r="N9" s="10">
        <f>(N6+N7)*'הנחות ונתוני עזר'!$B$16*N17/'הנחות ונתוני עזר'!$B$15</f>
        <v>4.6834677419354849</v>
      </c>
      <c r="O9" s="10">
        <f>(O6+O7)*'הנחות ונתוני עזר'!$B$16*O17/'הנחות ונתוני עזר'!$B$15</f>
        <v>4.6834677419354849</v>
      </c>
      <c r="P9" s="10">
        <f>(P6+P7)*'הנחות ונתוני עזר'!$B$16*P17/'הנחות ונתוני עזר'!$B$15</f>
        <v>4.6834677419354849</v>
      </c>
      <c r="Q9" s="10">
        <f>(Q6+Q7)*'הנחות ונתוני עזר'!$B$16*Q17/'הנחות ונתוני עזר'!$B$15</f>
        <v>4.6834677419354849</v>
      </c>
      <c r="R9" s="10">
        <f>(R6+R7)*'הנחות ונתוני עזר'!$B$16*R17/'הנחות ונתוני עזר'!$B$15</f>
        <v>4.6834677419354849</v>
      </c>
      <c r="S9" s="10">
        <f>(S6+S7)*'הנחות ונתוני עזר'!$B$16*S17/'הנחות ונתוני עזר'!$B$15</f>
        <v>4.6834677419354849</v>
      </c>
      <c r="T9" s="10">
        <f>(T6+T7)*'הנחות ונתוני עזר'!$B$16*T17/'הנחות ונתוני עזר'!$B$15</f>
        <v>4.6834677419354849</v>
      </c>
      <c r="U9" s="10">
        <f>(U6+U7)*'הנחות ונתוני עזר'!$B$16*U17/'הנחות ונתוני עזר'!$B$15</f>
        <v>4.6834677419354849</v>
      </c>
      <c r="V9" s="10">
        <f>(V6+V7)*'הנחות ונתוני עזר'!$B$16*V17/'הנחות ונתוני עזר'!$B$15</f>
        <v>4.6834677419354849</v>
      </c>
      <c r="W9" s="10">
        <f>(W6+W7)*'הנחות ונתוני עזר'!$B$16*W17/'הנחות ונתוני עזר'!$B$15</f>
        <v>4.6834677419354849</v>
      </c>
      <c r="X9" s="10">
        <f>(X6+X7)*'הנחות ונתוני עזר'!$B$16*X17/'הנחות ונתוני עזר'!$B$15</f>
        <v>4.6834677419354849</v>
      </c>
      <c r="Y9" s="10">
        <f>(Y6+Y7)*'הנחות ונתוני עזר'!$B$16*Y17/'הנחות ונתוני עזר'!$B$15</f>
        <v>4.6834677419354849</v>
      </c>
      <c r="Z9" s="10">
        <f>(Z6+Z7)*'הנחות ונתוני עזר'!$B$16*Z17/'הנחות ונתוני עזר'!$B$15</f>
        <v>4.6834677419354849</v>
      </c>
      <c r="AA9" s="10">
        <f>(AA6+AA7)*'הנחות ונתוני עזר'!$B$16*AA17/'הנחות ונתוני עזר'!$B$15</f>
        <v>4.6834677419354849</v>
      </c>
    </row>
    <row r="10" spans="1:27" x14ac:dyDescent="0.25">
      <c r="A10" s="8" t="s">
        <v>56</v>
      </c>
      <c r="B10" s="10">
        <f>'הנחות ונתוני עזר'!$B$21*MIN(B16,B19)+'הנחות ונתוני עזר'!$B$22*MAX(B16-B19,0)</f>
        <v>2.6075109240222147</v>
      </c>
      <c r="C10" s="10">
        <f>'הנחות ונתוני עזר'!$B$21*MIN(C16,C19)+'הנחות ונתוני עזר'!$B$22*MAX(C16-C19,0)</f>
        <v>2.766865762731892</v>
      </c>
      <c r="D10" s="10">
        <f>'הנחות ונתוני עזר'!$B$21*MIN(D16,D19)+'הנחות ונתוני עזר'!$B$22*MAX(D16-D19,0)</f>
        <v>2.8465431820867311</v>
      </c>
      <c r="E10" s="10">
        <f>'הנחות ונתוני עזר'!$B$21*MIN(E16,E19)+'הנחות ונתוני עזר'!$B$22*MAX(E16-E19,0)</f>
        <v>2.8838719071251333</v>
      </c>
      <c r="F10" s="10">
        <f>'הנחות ונתוני עזר'!$B$21*MIN(F16,F19)+'הנחות ונתוני עזר'!$B$22*MAX(F16-F19,0)</f>
        <v>2.8993477135767458</v>
      </c>
      <c r="G10" s="10">
        <f>'הנחות ונתוני עזר'!$B$21*MIN(G16,G19)+'הנחות ונתוני עזר'!$B$22*MAX(G16-G19,0)</f>
        <v>2.9953911083540117</v>
      </c>
      <c r="H10" s="10">
        <f>'הנחות ונתוני עזר'!$B$21*MIN(H16,H19)+'הנחות ונתוני עזר'!$B$22*MAX(H16-H19,0)</f>
        <v>3.0108669148056251</v>
      </c>
      <c r="I10" s="10">
        <f>'הנחות ונתוני עזר'!$B$21*MIN(I16,I19)+'הנחות ונתוני עזר'!$B$22*MAX(I16-I19,0)</f>
        <v>3.0108669148056251</v>
      </c>
      <c r="J10" s="10">
        <f>'הנחות ונתוני עזר'!$B$21*MIN(J16,J19)+'הנחות ונתוני עזר'!$B$22*MAX(J16-J19,0)</f>
        <v>3.0727701406120769</v>
      </c>
      <c r="K10" s="10">
        <f>'הנחות ונתוני עזר'!$B$21*MIN(K16,K19)+'הנחות ונתוני עזר'!$B$22*MAX(K16-K19,0)</f>
        <v>3.0727701406120769</v>
      </c>
      <c r="L10" s="10">
        <f>'הנחות ונתוני עזר'!$B$21*MIN(L16,L19)+'הנחות ונתוני עזר'!$B$22*MAX(L16-L19,0)</f>
        <v>3.0727701406120769</v>
      </c>
      <c r="M10" s="10">
        <f>'הנחות ונתוני עזר'!$B$21*MIN(M16,M19)+'הנחות ונתוני עזר'!$B$22*MAX(M16-M19,0)</f>
        <v>3.0727701406120769</v>
      </c>
      <c r="N10" s="10">
        <f>'הנחות ונתוני עזר'!$B$21*MIN(N16,N19)+'הנחות ונתוני עזר'!$B$22*MAX(N16-N19,0)</f>
        <v>3.0727701406120769</v>
      </c>
      <c r="O10" s="10">
        <f>'הנחות ונתוני עזר'!$B$21*MIN(O16,O19)+'הנחות ונתוני עזר'!$B$22*MAX(O16-O19,0)</f>
        <v>3.0727701406120769</v>
      </c>
      <c r="P10" s="10">
        <f>'הנחות ונתוני עזר'!$B$21*MIN(P16,P19)+'הנחות ונתוני עזר'!$B$22*MAX(P16-P19,0)</f>
        <v>3.0727701406120769</v>
      </c>
      <c r="Q10" s="10">
        <f>'הנחות ונתוני עזר'!$B$21*MIN(Q16,Q19)+'הנחות ונתוני עזר'!$B$22*MAX(Q16-Q19,0)</f>
        <v>3.091434503131278</v>
      </c>
      <c r="R10" s="10">
        <f>'הנחות ונתוני עזר'!$B$21*MIN(R16,R19)+'הנחות ונתוני עזר'!$B$22*MAX(R16-R19,0)</f>
        <v>3.091434503131278</v>
      </c>
      <c r="S10" s="10">
        <f>'הנחות ונתוני עזר'!$B$21*MIN(S16,S19)+'הנחות ונתוני עזר'!$B$22*MAX(S16-S19,0)</f>
        <v>3.091434503131278</v>
      </c>
      <c r="T10" s="10">
        <f>'הנחות ונתוני עזר'!$B$21*MIN(T16,T19)+'הנחות ונתוני עזר'!$B$22*MAX(T16-T19,0)</f>
        <v>3.091434503131278</v>
      </c>
      <c r="U10" s="10">
        <f>'הנחות ונתוני עזר'!$B$21*MIN(U16,U19)+'הנחות ונתוני עזר'!$B$22*MAX(U16-U19,0)</f>
        <v>3.1100988656504791</v>
      </c>
      <c r="V10" s="10">
        <f>'הנחות ונתוני עזר'!$B$21*MIN(V16,V19)+'הנחות ונתוני עזר'!$B$22*MAX(V16-V19,0)</f>
        <v>3.1100988656504791</v>
      </c>
      <c r="W10" s="10">
        <f>'הנחות ונתוני עזר'!$B$21*MIN(W16,W19)+'הנחות ונתוני עזר'!$B$22*MAX(W16-W19,0)</f>
        <v>3.1100988656504791</v>
      </c>
      <c r="X10" s="10">
        <f>'הנחות ונתוני עזר'!$B$21*MIN(X16,X19)+'הנחות ונתוני עזר'!$B$22*MAX(X16-X19,0)</f>
        <v>3.1100988656504791</v>
      </c>
      <c r="Y10" s="10">
        <f>'הנחות ונתוני עזר'!$B$21*MIN(Y16,Y19)+'הנחות ונתוני עזר'!$B$22*MAX(Y16-Y19,0)</f>
        <v>3.1100988656504791</v>
      </c>
      <c r="Z10" s="10">
        <f>'הנחות ונתוני עזר'!$B$21*MIN(Z16,Z19)+'הנחות ונתוני עזר'!$B$22*MAX(Z16-Z19,0)</f>
        <v>3.1287632281696802</v>
      </c>
      <c r="AA10" s="10">
        <f>'הנחות ונתוני עזר'!$B$21*MIN(AA16,AA19)+'הנחות ונתוני עזר'!$B$22*MAX(AA16-AA19,0)</f>
        <v>3.1287632281696802</v>
      </c>
    </row>
    <row r="11" spans="1:27" x14ac:dyDescent="0.25">
      <c r="A11" s="8" t="s">
        <v>57</v>
      </c>
      <c r="B11" s="10">
        <f>'הנחות ונתוני עזר'!$B$23*B16</f>
        <v>3.8638104838709673</v>
      </c>
      <c r="C11" s="10">
        <f>'הנחות ונתוני עזר'!$B$23*C16</f>
        <v>4.0210685483870972</v>
      </c>
      <c r="D11" s="10">
        <f>'הנחות ונתוני עזר'!$B$23*D16</f>
        <v>4.0996975806451612</v>
      </c>
      <c r="E11" s="10">
        <f>'הנחות ונתוני עזר'!$B$23*E16</f>
        <v>4.1365351382488473</v>
      </c>
      <c r="F11" s="10">
        <f>'הנחות ונתוני עזר'!$B$23*F16</f>
        <v>4.1518073156682025</v>
      </c>
      <c r="G11" s="10">
        <f>'הנחות ונתוני עזר'!$B$23*G16</f>
        <v>4.2465869815668205</v>
      </c>
      <c r="H11" s="10">
        <f>'הנחות ונתוני עזר'!$B$23*H16</f>
        <v>4.2618591589861747</v>
      </c>
      <c r="I11" s="10">
        <f>'הנחות ונתוני עזר'!$B$23*I16</f>
        <v>4.2618591589861747</v>
      </c>
      <c r="J11" s="10">
        <f>'הנחות ונתוני עזר'!$B$23*J16</f>
        <v>4.3229478686635945</v>
      </c>
      <c r="K11" s="10">
        <f>'הנחות ונתוני עזר'!$B$23*K16</f>
        <v>4.3229478686635945</v>
      </c>
      <c r="L11" s="10">
        <f>'הנחות ונתוני עזר'!$B$23*L16</f>
        <v>4.3229478686635945</v>
      </c>
      <c r="M11" s="10">
        <f>'הנחות ונתוני עזר'!$B$23*M16</f>
        <v>4.3229478686635945</v>
      </c>
      <c r="N11" s="10">
        <f>'הנחות ונתוני עזר'!$B$23*N16</f>
        <v>4.3229478686635945</v>
      </c>
      <c r="O11" s="10">
        <f>'הנחות ונתוני עזר'!$B$23*O16</f>
        <v>4.3229478686635945</v>
      </c>
      <c r="P11" s="10">
        <f>'הנחות ונתוני עזר'!$B$23*P16</f>
        <v>4.3229478686635945</v>
      </c>
      <c r="Q11" s="10">
        <f>'הנחות ונתוני עזר'!$B$23*Q16</f>
        <v>4.3413666474654384</v>
      </c>
      <c r="R11" s="10">
        <f>'הנחות ונתוני עזר'!$B$23*R16</f>
        <v>4.3413666474654384</v>
      </c>
      <c r="S11" s="10">
        <f>'הנחות ונתוני עזר'!$B$23*S16</f>
        <v>4.3413666474654384</v>
      </c>
      <c r="T11" s="10">
        <f>'הנחות ונתוני עזר'!$B$23*T16</f>
        <v>4.3413666474654384</v>
      </c>
      <c r="U11" s="10">
        <f>'הנחות ונתוני עזר'!$B$23*U16</f>
        <v>4.3597854262672815</v>
      </c>
      <c r="V11" s="10">
        <f>'הנחות ונתוני עזר'!$B$23*V16</f>
        <v>4.3597854262672815</v>
      </c>
      <c r="W11" s="10">
        <f>'הנחות ונתוני עזר'!$B$23*W16</f>
        <v>4.3597854262672815</v>
      </c>
      <c r="X11" s="10">
        <f>'הנחות ונתוני עזר'!$B$23*X16</f>
        <v>4.3597854262672815</v>
      </c>
      <c r="Y11" s="10">
        <f>'הנחות ונתוני עזר'!$B$23*Y16</f>
        <v>4.3597854262672815</v>
      </c>
      <c r="Z11" s="10">
        <f>'הנחות ונתוני עזר'!$B$23*Z16</f>
        <v>4.3782042050691246</v>
      </c>
      <c r="AA11" s="10">
        <f>'הנחות ונתוני עזר'!$B$23*AA16</f>
        <v>4.3782042050691246</v>
      </c>
    </row>
    <row r="12" spans="1:27" x14ac:dyDescent="0.25">
      <c r="A12" s="8" t="s">
        <v>58</v>
      </c>
      <c r="B12" s="10">
        <f>'הנחות ונתוני עזר'!$B$24*B16</f>
        <v>4.2914055107526883</v>
      </c>
      <c r="C12" s="10">
        <f>'הנחות ונתוני עזר'!$B$24*C16</f>
        <v>4.4660668010752689</v>
      </c>
      <c r="D12" s="10">
        <f>'הנחות ונתוני עזר'!$B$24*D16</f>
        <v>4.5533974462365592</v>
      </c>
      <c r="E12" s="10">
        <f>'הנחות ונתוני עזר'!$B$24*E16</f>
        <v>4.594311693548387</v>
      </c>
      <c r="F12" s="10">
        <f>'הנחות ונתוני עזר'!$B$24*F16</f>
        <v>4.6112739919354837</v>
      </c>
      <c r="G12" s="10">
        <f>'הנחות ונתוני עזר'!$B$24*G16</f>
        <v>4.7165426075268817</v>
      </c>
      <c r="H12" s="10">
        <f>'הנחות ונתוני עזר'!$B$24*H16</f>
        <v>4.7335049059139784</v>
      </c>
      <c r="I12" s="10">
        <f>'הנחות ונתוני עזר'!$B$24*I16</f>
        <v>4.7335049059139784</v>
      </c>
      <c r="J12" s="10">
        <f>'הנחות ונתוני עזר'!$B$24*J16</f>
        <v>4.8013540994623662</v>
      </c>
      <c r="K12" s="10">
        <f>'הנחות ונתוני עזר'!$B$24*K16</f>
        <v>4.8013540994623662</v>
      </c>
      <c r="L12" s="10">
        <f>'הנחות ונתוני עזר'!$B$24*L16</f>
        <v>4.8013540994623662</v>
      </c>
      <c r="M12" s="10">
        <f>'הנחות ונתוני עזר'!$B$24*M16</f>
        <v>4.8013540994623662</v>
      </c>
      <c r="N12" s="10">
        <f>'הנחות ונתוני עזר'!$B$24*N16</f>
        <v>4.8013540994623662</v>
      </c>
      <c r="O12" s="10">
        <f>'הנחות ונתוני עזר'!$B$24*O16</f>
        <v>4.8013540994623662</v>
      </c>
      <c r="P12" s="10">
        <f>'הנחות ונתוני עזר'!$B$24*P16</f>
        <v>4.8013540994623662</v>
      </c>
      <c r="Q12" s="10">
        <f>'הנחות ונתוני עזר'!$B$24*Q16</f>
        <v>4.8218112231182797</v>
      </c>
      <c r="R12" s="10">
        <f>'הנחות ונתוני עזר'!$B$24*R16</f>
        <v>4.8218112231182797</v>
      </c>
      <c r="S12" s="10">
        <f>'הנחות ונתוני עזר'!$B$24*S16</f>
        <v>4.8218112231182797</v>
      </c>
      <c r="T12" s="10">
        <f>'הנחות ונתוני עזר'!$B$24*T16</f>
        <v>4.8218112231182797</v>
      </c>
      <c r="U12" s="10">
        <f>'הנחות ונתוני עזר'!$B$24*U16</f>
        <v>4.842268346774194</v>
      </c>
      <c r="V12" s="10">
        <f>'הנחות ונתוני עזר'!$B$24*V16</f>
        <v>4.842268346774194</v>
      </c>
      <c r="W12" s="10">
        <f>'הנחות ונתוני עזר'!$B$24*W16</f>
        <v>4.842268346774194</v>
      </c>
      <c r="X12" s="10">
        <f>'הנחות ונתוני עזר'!$B$24*X16</f>
        <v>4.842268346774194</v>
      </c>
      <c r="Y12" s="10">
        <f>'הנחות ונתוני עזר'!$B$24*Y16</f>
        <v>4.842268346774194</v>
      </c>
      <c r="Z12" s="10">
        <f>'הנחות ונתוני עזר'!$B$24*Z16</f>
        <v>4.8627254704301075</v>
      </c>
      <c r="AA12" s="10">
        <f>'הנחות ונתוני עזר'!$B$24*AA16</f>
        <v>4.8627254704301075</v>
      </c>
    </row>
    <row r="13" spans="1:27" x14ac:dyDescent="0.25">
      <c r="A13" s="8" t="s">
        <v>42</v>
      </c>
      <c r="B13" s="10">
        <f>'הנחות ונתוני עזר'!$B$25*('הנחות ונתוני עזר'!$B$19+B8+'הנחות ונתוני עזר'!$B$26*B9)</f>
        <v>3.1815443155732464</v>
      </c>
      <c r="C13" s="10">
        <f>'הנחות ונתוני עזר'!$B$25*('הנחות ונתוני עזר'!$B$19+C8+'הנחות ונתוני עזר'!$B$26*C9)</f>
        <v>3.1865557189834908</v>
      </c>
      <c r="D13" s="10">
        <f>'הנחות ונתוני עזר'!$B$25*('הנחות ונתוני עזר'!$B$19+D8+'הנחות ונתוני עזר'!$B$26*D9)</f>
        <v>3.189061420688613</v>
      </c>
      <c r="E13" s="10">
        <f>'הנחות ונתוני עזר'!$B$25*('הנחות ונתוני עזר'!$B$19+E8+'הנחות ונתוני עזר'!$B$26*E9)</f>
        <v>3.2258989782922995</v>
      </c>
      <c r="F13" s="10">
        <f>'הנחות ונתוני עזר'!$B$25*('הנחות ונתוני עזר'!$B$19+F8+'הנחות ונתוני עזר'!$B$26*F9)</f>
        <v>3.2364438063013559</v>
      </c>
      <c r="G13" s="10">
        <f>'הנחות ונתוני עזר'!$B$25*('הנחות ונתוני עזר'!$B$19+G8+'הנחות ונתוני עזר'!$B$26*G9)</f>
        <v>3.307586725148481</v>
      </c>
      <c r="H13" s="10">
        <f>'הנחות ונתוני עזר'!$B$25*('הנחות ונתוני עזר'!$B$19+H8+'הנחות ונתוני עזר'!$B$26*H9)</f>
        <v>3.3181315531575377</v>
      </c>
      <c r="I13" s="10">
        <f>'הנחות ונתוני עזר'!$B$25*('הנחות ונתוני עזר'!$B$19+I8+'הנחות ונתוני עזר'!$B$26*I9)</f>
        <v>3.3181315531575377</v>
      </c>
      <c r="J13" s="10">
        <f>'הנחות ונתוני עזר'!$B$25*('הנחות ונתוני עזר'!$B$19+J8+'הנחות ונתוני עזר'!$B$26*J9)</f>
        <v>3.360310865193763</v>
      </c>
      <c r="K13" s="10">
        <f>'הנחות ונתוני עזר'!$B$25*('הנחות ונתוני עזר'!$B$19+K8+'הנחות ונתוני עזר'!$B$26*K9)</f>
        <v>3.360310865193763</v>
      </c>
      <c r="L13" s="10">
        <f>'הנחות ונתוני עזר'!$B$25*('הנחות ונתוני עזר'!$B$19+L8+'הנחות ונתוני עזר'!$B$26*L9)</f>
        <v>3.360310865193763</v>
      </c>
      <c r="M13" s="10">
        <f>'הנחות ונתוני עזר'!$B$25*('הנחות ונתוני עזר'!$B$19+M8+'הנחות ונתוני עזר'!$B$26*M9)</f>
        <v>3.360310865193763</v>
      </c>
      <c r="N13" s="10">
        <f>'הנחות ונתוני עזר'!$B$25*('הנחות ונתוני עזר'!$B$19+N8+'הנחות ונתוני עזר'!$B$26*N9)</f>
        <v>3.360310865193763</v>
      </c>
      <c r="O13" s="10">
        <f>'הנחות ונתוני עזר'!$B$25*('הנחות ונתוני עזר'!$B$19+O8+'הנחות ונתוני עזר'!$B$26*O9)</f>
        <v>3.360310865193763</v>
      </c>
      <c r="P13" s="10">
        <f>'הנחות ונתוני עזר'!$B$25*('הנחות ונתוני עזר'!$B$19+P8+'הנחות ונתוני עזר'!$B$26*P9)</f>
        <v>3.360310865193763</v>
      </c>
      <c r="Q13" s="10">
        <f>'הנחות ונתוני עזר'!$B$25*('הנחות ונתוני עזר'!$B$19+Q8+'הנחות ונתוני עזר'!$B$26*Q9)</f>
        <v>3.3787296439956065</v>
      </c>
      <c r="R13" s="10">
        <f>'הנחות ונתוני עזר'!$B$25*('הנחות ונתוני עזר'!$B$19+R8+'הנחות ונתוני עזר'!$B$26*R9)</f>
        <v>3.3787296439956065</v>
      </c>
      <c r="S13" s="10">
        <f>'הנחות ונתוני עזר'!$B$25*('הנחות ונתוני עזר'!$B$19+S8+'הנחות ונתוני עזר'!$B$26*S9)</f>
        <v>3.3787296439956065</v>
      </c>
      <c r="T13" s="10">
        <f>'הנחות ונתוני עזר'!$B$25*('הנחות ונתוני עזר'!$B$19+T8+'הנחות ונתוני עזר'!$B$26*T9)</f>
        <v>3.3787296439956065</v>
      </c>
      <c r="U13" s="10">
        <f>'הנחות ונתוני עזר'!$B$25*('הנחות ונתוני עזר'!$B$19+U8+'הנחות ונתוני עזר'!$B$26*U9)</f>
        <v>3.39714842279745</v>
      </c>
      <c r="V13" s="10">
        <f>'הנחות ונתוני עזר'!$B$25*('הנחות ונתוני עזר'!$B$19+V8+'הנחות ונתוני עזר'!$B$26*V9)</f>
        <v>3.39714842279745</v>
      </c>
      <c r="W13" s="10">
        <f>'הנחות ונתוני עזר'!$B$25*('הנחות ונתוני עזר'!$B$19+W8+'הנחות ונתוני עזר'!$B$26*W9)</f>
        <v>3.39714842279745</v>
      </c>
      <c r="X13" s="10">
        <f>'הנחות ונתוני עזר'!$B$25*('הנחות ונתוני עזר'!$B$19+X8+'הנחות ונתוני עזר'!$B$26*X9)</f>
        <v>3.39714842279745</v>
      </c>
      <c r="Y13" s="10">
        <f>'הנחות ונתוני עזר'!$B$25*('הנחות ונתוני עזר'!$B$19+Y8+'הנחות ונתוני עזר'!$B$26*Y9)</f>
        <v>3.39714842279745</v>
      </c>
      <c r="Z13" s="10">
        <f>'הנחות ונתוני עזר'!$B$25*('הנחות ונתוני עזר'!$B$19+Z8+'הנחות ונתוני עזר'!$B$26*Z9)</f>
        <v>3.4155672015992931</v>
      </c>
      <c r="AA13" s="10">
        <f>'הנחות ונתוני עזר'!$B$25*('הנחות ונתוני עזר'!$B$19+AA8+'הנחות ונתוני עזר'!$B$26*AA9)</f>
        <v>3.4155672015992931</v>
      </c>
    </row>
    <row r="14" spans="1:27" x14ac:dyDescent="0.25">
      <c r="A14" s="11" t="s">
        <v>59</v>
      </c>
      <c r="B14" s="12">
        <f t="shared" ref="B14:AA14" si="0">SUM(B6:B13)</f>
        <v>65.461744352498684</v>
      </c>
      <c r="C14" s="12">
        <f t="shared" si="0"/>
        <v>68.054804143005697</v>
      </c>
      <c r="D14" s="12">
        <f t="shared" si="0"/>
        <v>69.351334038259225</v>
      </c>
      <c r="E14" s="12">
        <f t="shared" si="0"/>
        <v>69.994419560532634</v>
      </c>
      <c r="F14" s="12">
        <f t="shared" si="0"/>
        <v>70.25630370305781</v>
      </c>
      <c r="G14" s="12">
        <f t="shared" si="0"/>
        <v>71.887267176820473</v>
      </c>
      <c r="H14" s="12">
        <f t="shared" si="0"/>
        <v>72.149151319345648</v>
      </c>
      <c r="I14" s="12">
        <f t="shared" si="0"/>
        <v>72.149151319345648</v>
      </c>
      <c r="J14" s="12">
        <f t="shared" si="0"/>
        <v>73.196687889446409</v>
      </c>
      <c r="K14" s="12">
        <f t="shared" si="0"/>
        <v>73.196687889446409</v>
      </c>
      <c r="L14" s="12">
        <f t="shared" si="0"/>
        <v>73.196687889446409</v>
      </c>
      <c r="M14" s="12">
        <f t="shared" si="0"/>
        <v>73.196687889446409</v>
      </c>
      <c r="N14" s="12">
        <f t="shared" si="0"/>
        <v>73.196687889446409</v>
      </c>
      <c r="O14" s="12">
        <f t="shared" si="0"/>
        <v>73.196687889446409</v>
      </c>
      <c r="P14" s="12">
        <f t="shared" si="0"/>
        <v>73.196687889446409</v>
      </c>
      <c r="Q14" s="12">
        <f t="shared" si="0"/>
        <v>73.518230650583106</v>
      </c>
      <c r="R14" s="12">
        <f t="shared" si="0"/>
        <v>73.518230650583106</v>
      </c>
      <c r="S14" s="12">
        <f t="shared" si="0"/>
        <v>73.518230650583106</v>
      </c>
      <c r="T14" s="12">
        <f t="shared" si="0"/>
        <v>73.518230650583106</v>
      </c>
      <c r="U14" s="12">
        <f t="shared" si="0"/>
        <v>73.839773411719818</v>
      </c>
      <c r="V14" s="12">
        <f t="shared" si="0"/>
        <v>73.839773411719818</v>
      </c>
      <c r="W14" s="12">
        <f t="shared" si="0"/>
        <v>73.839773411719818</v>
      </c>
      <c r="X14" s="12">
        <f t="shared" si="0"/>
        <v>73.839773411719818</v>
      </c>
      <c r="Y14" s="12">
        <f t="shared" si="0"/>
        <v>73.839773411719818</v>
      </c>
      <c r="Z14" s="12">
        <f t="shared" si="0"/>
        <v>74.16131617285653</v>
      </c>
      <c r="AA14" s="12">
        <f t="shared" si="0"/>
        <v>74.16131617285653</v>
      </c>
    </row>
    <row r="16" spans="1:27" hidden="1" x14ac:dyDescent="0.25">
      <c r="A16" t="s">
        <v>60</v>
      </c>
      <c r="B16">
        <f t="shared" ref="B16:AA16" si="1">B6+B7+B8+B9</f>
        <v>51.517473118279568</v>
      </c>
      <c r="C16">
        <f t="shared" si="1"/>
        <v>53.61424731182796</v>
      </c>
      <c r="D16">
        <f t="shared" si="1"/>
        <v>54.662634408602152</v>
      </c>
      <c r="E16">
        <f t="shared" si="1"/>
        <v>55.153801843317972</v>
      </c>
      <c r="F16">
        <f t="shared" si="1"/>
        <v>55.357430875576036</v>
      </c>
      <c r="G16">
        <f t="shared" si="1"/>
        <v>56.621159754224273</v>
      </c>
      <c r="H16">
        <f t="shared" si="1"/>
        <v>56.824788786482337</v>
      </c>
      <c r="I16">
        <f t="shared" si="1"/>
        <v>56.824788786482337</v>
      </c>
      <c r="J16">
        <f t="shared" si="1"/>
        <v>57.6393049155146</v>
      </c>
      <c r="K16">
        <f t="shared" si="1"/>
        <v>57.6393049155146</v>
      </c>
      <c r="L16">
        <f t="shared" si="1"/>
        <v>57.6393049155146</v>
      </c>
      <c r="M16">
        <f t="shared" si="1"/>
        <v>57.6393049155146</v>
      </c>
      <c r="N16">
        <f t="shared" si="1"/>
        <v>57.6393049155146</v>
      </c>
      <c r="O16">
        <f t="shared" si="1"/>
        <v>57.6393049155146</v>
      </c>
      <c r="P16">
        <f t="shared" si="1"/>
        <v>57.6393049155146</v>
      </c>
      <c r="Q16">
        <f t="shared" si="1"/>
        <v>57.88488863287251</v>
      </c>
      <c r="R16">
        <f t="shared" si="1"/>
        <v>57.88488863287251</v>
      </c>
      <c r="S16">
        <f t="shared" si="1"/>
        <v>57.88488863287251</v>
      </c>
      <c r="T16">
        <f t="shared" si="1"/>
        <v>57.88488863287251</v>
      </c>
      <c r="U16">
        <f t="shared" si="1"/>
        <v>58.13047235023042</v>
      </c>
      <c r="V16">
        <f t="shared" si="1"/>
        <v>58.13047235023042</v>
      </c>
      <c r="W16">
        <f t="shared" si="1"/>
        <v>58.13047235023042</v>
      </c>
      <c r="X16">
        <f t="shared" si="1"/>
        <v>58.13047235023042</v>
      </c>
      <c r="Y16">
        <f t="shared" si="1"/>
        <v>58.13047235023042</v>
      </c>
      <c r="Z16">
        <f t="shared" si="1"/>
        <v>58.37605606758833</v>
      </c>
      <c r="AA16">
        <f t="shared" si="1"/>
        <v>58.37605606758833</v>
      </c>
    </row>
    <row r="17" spans="1:27" hidden="1" x14ac:dyDescent="0.25">
      <c r="A17" t="s">
        <v>61</v>
      </c>
      <c r="B17">
        <v>12</v>
      </c>
      <c r="C17">
        <v>12</v>
      </c>
      <c r="D17">
        <v>12</v>
      </c>
      <c r="E17">
        <v>12</v>
      </c>
      <c r="F17">
        <v>13</v>
      </c>
      <c r="G17">
        <v>18</v>
      </c>
      <c r="H17">
        <v>19</v>
      </c>
      <c r="I17">
        <v>19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</row>
    <row r="18" spans="1:27" hidden="1" x14ac:dyDescent="0.25">
      <c r="A18" t="s">
        <v>46</v>
      </c>
      <c r="B18">
        <v>7</v>
      </c>
      <c r="C18">
        <v>7</v>
      </c>
      <c r="D18">
        <v>7</v>
      </c>
      <c r="E18">
        <v>9</v>
      </c>
      <c r="F18">
        <v>9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10</v>
      </c>
      <c r="Q18">
        <v>11</v>
      </c>
      <c r="R18">
        <v>11</v>
      </c>
      <c r="S18">
        <v>11</v>
      </c>
      <c r="T18">
        <v>11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13</v>
      </c>
      <c r="AA18">
        <v>13</v>
      </c>
    </row>
    <row r="19" spans="1:27" hidden="1" x14ac:dyDescent="0.25">
      <c r="A19" t="s">
        <v>62</v>
      </c>
      <c r="B19">
        <v>42.324175824175818</v>
      </c>
      <c r="C19">
        <v>42.324175824175818</v>
      </c>
      <c r="D19">
        <v>42.324175824175818</v>
      </c>
      <c r="E19">
        <v>42.324175824175818</v>
      </c>
      <c r="F19">
        <v>42.324175824175818</v>
      </c>
      <c r="G19">
        <v>42.324175824175818</v>
      </c>
      <c r="H19">
        <v>42.324175824175818</v>
      </c>
      <c r="I19">
        <v>42.324175824175818</v>
      </c>
      <c r="J19">
        <v>42.324175824175818</v>
      </c>
      <c r="K19">
        <v>42.324175824175818</v>
      </c>
      <c r="L19">
        <v>42.324175824175818</v>
      </c>
      <c r="M19">
        <v>42.324175824175818</v>
      </c>
      <c r="N19">
        <v>42.324175824175818</v>
      </c>
      <c r="O19">
        <v>42.324175824175818</v>
      </c>
      <c r="P19">
        <v>42.324175824175818</v>
      </c>
      <c r="Q19">
        <v>42.324175824175818</v>
      </c>
      <c r="R19">
        <v>42.324175824175818</v>
      </c>
      <c r="S19">
        <v>42.324175824175818</v>
      </c>
      <c r="T19">
        <v>42.324175824175818</v>
      </c>
      <c r="U19">
        <v>42.324175824175818</v>
      </c>
      <c r="V19">
        <v>42.324175824175818</v>
      </c>
      <c r="W19">
        <v>42.324175824175818</v>
      </c>
      <c r="X19">
        <v>42.324175824175818</v>
      </c>
      <c r="Y19">
        <v>42.324175824175818</v>
      </c>
      <c r="Z19">
        <v>42.324175824175818</v>
      </c>
      <c r="AA19">
        <v>42.324175824175818</v>
      </c>
    </row>
  </sheetData>
  <autoFilter ref="A4:AA14" xr:uid="{00000000-0009-0000-0000-000006000000}"/>
  <mergeCells count="2">
    <mergeCell ref="A1:AA1"/>
    <mergeCell ref="A2:AA2"/>
  </mergeCells>
  <pageMargins left="0.75" right="0.75" top="1" bottom="1" header="0.5" footer="0.5"/>
  <pageSetup orientation="landscape"/>
  <headerFooter>
    <oddFooter>&amp;Cמקור: קובץ הסימולטור שסופק וטבלת שכר היסוד המצורפת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5</vt:i4>
      </vt:variant>
    </vt:vector>
  </HeadingPairs>
  <TitlesOfParts>
    <vt:vector size="12" baseType="lpstr">
      <vt:lpstr>הנחות ונתוני עזר</vt:lpstr>
      <vt:lpstr>1. רמ"ש</vt:lpstr>
      <vt:lpstr>משוחזר_גיליון1</vt:lpstr>
      <vt:lpstr>3. מאבטח מתקדם ב' - קריה חקלאית</vt:lpstr>
      <vt:lpstr>4. מאבטח מתקדם ב' - בית השר (מא</vt:lpstr>
      <vt:lpstr>5. מאבטח בסיסי - בודק ביטחוני</vt:lpstr>
      <vt:lpstr>6. אחר (כגון- מוקדן)</vt:lpstr>
      <vt:lpstr>'1. רמ"ש'!WPrint_TitlesW</vt:lpstr>
      <vt:lpstr>'3. מאבטח מתקדם ב'' - קריה חקלאית'!WPrint_TitlesW</vt:lpstr>
      <vt:lpstr>'4. מאבטח מתקדם ב'' - בית השר (מא'!WPrint_TitlesW</vt:lpstr>
      <vt:lpstr>'5. מאבטח בסיסי - בודק ביטחוני'!WPrint_TitlesW</vt:lpstr>
      <vt:lpstr>'6. אחר (כגון- מוקדן)'!WPrint_TitlesW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משה חליאוה [Moshe Haliva]</cp:lastModifiedBy>
  <cp:revision/>
  <dcterms:created xsi:type="dcterms:W3CDTF">2026-09-14T07:54:01Z</dcterms:created>
  <dcterms:modified xsi:type="dcterms:W3CDTF">2026-09-24T12:28:31Z</dcterms:modified>
  <cp:category/>
  <cp:contentStatus/>
</cp:coreProperties>
</file>