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molsa.gov.il\Shares\אגף רכש מכרזים והתקשרויות\מכרזים\איחוד 2022\2025\מכרזים 2025\1043-2025 רשימת ספקים להפעלת מרכזי יום לאנשים ‏עם מוגבלויות, בפריסה ארצית\מכרז\"/>
    </mc:Choice>
  </mc:AlternateContent>
  <bookViews>
    <workbookView xWindow="28680" yWindow="-135" windowWidth="29040" windowHeight="15840" tabRatio="998" firstSheet="1" activeTab="1"/>
  </bookViews>
  <sheets>
    <sheet name="ניהול" sheetId="49" state="hidden" r:id="rId1"/>
    <sheet name="א. פתיח" sheetId="45" r:id="rId2"/>
    <sheet name="ב. תוכן עניינים" sheetId="36" r:id="rId3"/>
    <sheet name="ג. שאלון למילוי מגיש הבקשה" sheetId="46" r:id="rId4"/>
    <sheet name="ד. ציוד כללי למתחם" sheetId="55" r:id="rId5"/>
    <sheet name="ה. ציוד חדרי קבוצות" sheetId="56" r:id="rId6"/>
    <sheet name="ו. ריפוי בעיסוק" sheetId="14" r:id="rId7"/>
    <sheet name="ז. קלינאות תקשורת" sheetId="37" r:id="rId8"/>
    <sheet name="ח. סנוזלן" sheetId="38" r:id="rId9"/>
    <sheet name="ט. מתקני חצר " sheetId="39" r:id="rId10"/>
    <sheet name="י. פיזיותרפיה" sheetId="41" r:id="rId11"/>
    <sheet name="יא. ציוד טיפולי-שיקומי" sheetId="43" r:id="rId12"/>
    <sheet name="יב. מטבח מחמם" sheetId="53" r:id="rId13"/>
    <sheet name="יג. מטבח מבשל" sheetId="42" r:id="rId14"/>
    <sheet name="יד. ציוד פעילות גופנית- זוזו" sheetId="50" r:id="rId15"/>
    <sheet name="טו. ציוד צוות" sheetId="35" r:id="rId16"/>
    <sheet name="טז. ציוד נוסף" sheetId="33" r:id="rId17"/>
    <sheet name="יח. סיכום" sheetId="17" r:id="rId18"/>
    <sheet name="סיכום מפורט (לשימוש משרדי)" sheetId="48" r:id="rId19"/>
  </sheets>
  <externalReferences>
    <externalReference r:id="rId20"/>
  </externalReferences>
  <definedNames>
    <definedName name="_xlnm._FilterDatabase" localSheetId="14" hidden="1">'יד. ציוד פעילות גופנית- זוזו'!$B$1:$F$18</definedName>
    <definedName name="_xlnm._FilterDatabase" localSheetId="18" hidden="1">'סיכום מפורט (לשימוש משרדי)'!$C$7:$C$322</definedName>
    <definedName name="BedroomType" localSheetId="4">#REF!</definedName>
    <definedName name="BedroomType" localSheetId="5">#REF!</definedName>
    <definedName name="BedroomType" localSheetId="6">#REF!</definedName>
    <definedName name="BedroomType" localSheetId="7">#REF!</definedName>
    <definedName name="BedroomType" localSheetId="8">#REF!</definedName>
    <definedName name="BedroomType" localSheetId="10">#REF!</definedName>
    <definedName name="BedroomType" localSheetId="11">#REF!</definedName>
    <definedName name="BedroomType" localSheetId="12">#REF!</definedName>
    <definedName name="BedroomType" localSheetId="13">#REF!</definedName>
    <definedName name="BedroomType" localSheetId="17">#REF!</definedName>
    <definedName name="BedroomType">#REF!</definedName>
    <definedName name="_xlnm.Print_Area" localSheetId="4">'ד. ציוד כללי למתחם'!$B$3:$J$22</definedName>
    <definedName name="_xlnm.Print_Area" localSheetId="5">'ה. ציוד חדרי קבוצות'!$B$3:$J$39</definedName>
    <definedName name="_xlnm.Print_Area" localSheetId="6">'ו. ריפוי בעיסוק'!$B$3:$J$52</definedName>
    <definedName name="_xlnm.Print_Area" localSheetId="7">'ז. קלינאות תקשורת'!$B$3:$J$34</definedName>
    <definedName name="_xlnm.Print_Area" localSheetId="8">'ח. סנוזלן'!$B$3:$J$26</definedName>
    <definedName name="_xlnm.Print_Titles" localSheetId="18">'סיכום מפורט (לשימוש משרדי)'!$6:$7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4" l="1"/>
  <c r="I20" i="56"/>
  <c r="G12" i="55"/>
  <c r="I45" i="55"/>
  <c r="E4" i="50" l="1"/>
  <c r="E3" i="50"/>
  <c r="E2" i="50"/>
  <c r="F8" i="50"/>
  <c r="F9" i="50"/>
  <c r="F10" i="50"/>
  <c r="F11" i="50"/>
  <c r="F12" i="50"/>
  <c r="F13" i="50"/>
  <c r="F14" i="50"/>
  <c r="F15" i="50"/>
  <c r="F16" i="50"/>
  <c r="E8" i="42"/>
  <c r="E9" i="42"/>
  <c r="E10" i="42"/>
  <c r="E15" i="42"/>
  <c r="E16" i="42"/>
  <c r="E17" i="42"/>
  <c r="E18" i="42"/>
  <c r="E19" i="42"/>
  <c r="E20" i="42"/>
  <c r="E21" i="42"/>
  <c r="E22" i="42"/>
  <c r="E23" i="42"/>
  <c r="E24" i="42"/>
  <c r="E25" i="42"/>
  <c r="E27" i="42"/>
  <c r="E29" i="42"/>
  <c r="E31" i="42"/>
  <c r="E8" i="43"/>
  <c r="E9" i="43"/>
  <c r="E10" i="43"/>
  <c r="E11" i="43"/>
  <c r="E12" i="43"/>
  <c r="E13" i="43"/>
  <c r="E14" i="43"/>
  <c r="E15" i="43"/>
  <c r="E16" i="43"/>
  <c r="F8" i="39"/>
  <c r="F9" i="39"/>
  <c r="F10" i="39"/>
  <c r="F11" i="39"/>
  <c r="F12" i="39"/>
  <c r="F13" i="39"/>
  <c r="F14" i="39"/>
  <c r="F15" i="39"/>
  <c r="F16" i="39"/>
  <c r="F17" i="39"/>
  <c r="F18" i="39"/>
  <c r="F19" i="39"/>
  <c r="F20" i="39"/>
  <c r="F21" i="39"/>
  <c r="F22" i="39"/>
  <c r="F23" i="39"/>
  <c r="F24" i="39"/>
  <c r="F25" i="39"/>
  <c r="E8" i="38"/>
  <c r="E9" i="38"/>
  <c r="E10" i="38"/>
  <c r="E11" i="38"/>
  <c r="E12" i="38"/>
  <c r="E13" i="38"/>
  <c r="E14" i="38"/>
  <c r="E15" i="38"/>
  <c r="E16" i="38"/>
  <c r="E17" i="38"/>
  <c r="E18" i="38"/>
  <c r="E19" i="38"/>
  <c r="E20" i="38"/>
  <c r="E21" i="38"/>
  <c r="E22" i="38"/>
  <c r="E27" i="37"/>
  <c r="E28" i="37"/>
  <c r="E29" i="37"/>
  <c r="E30" i="37"/>
  <c r="E31" i="37"/>
  <c r="E22" i="37"/>
  <c r="E16" i="37"/>
  <c r="E17" i="37"/>
  <c r="E18" i="37"/>
  <c r="E9" i="37"/>
  <c r="E10" i="37"/>
  <c r="E11" i="37"/>
  <c r="E12" i="37"/>
  <c r="E48" i="14"/>
  <c r="E49" i="14"/>
  <c r="E43" i="14"/>
  <c r="E44" i="14"/>
  <c r="E45" i="14"/>
  <c r="E46" i="14"/>
  <c r="E47" i="14"/>
  <c r="E37" i="14"/>
  <c r="E38" i="14"/>
  <c r="E39" i="14"/>
  <c r="E40" i="14"/>
  <c r="E41" i="14"/>
  <c r="E42" i="14"/>
  <c r="E31" i="14"/>
  <c r="E32" i="14"/>
  <c r="E33" i="14"/>
  <c r="E29" i="14"/>
  <c r="E30" i="14"/>
  <c r="E24" i="14"/>
  <c r="E25" i="14"/>
  <c r="E26" i="14"/>
  <c r="E27" i="14"/>
  <c r="E28" i="14"/>
  <c r="E20" i="14"/>
  <c r="E21" i="14"/>
  <c r="E22" i="14"/>
  <c r="E23" i="14"/>
  <c r="E10" i="14"/>
  <c r="E11" i="14"/>
  <c r="E12" i="14"/>
  <c r="E13" i="14"/>
  <c r="E14" i="14"/>
  <c r="E15" i="14"/>
  <c r="E16" i="14"/>
  <c r="H14" i="55"/>
  <c r="E27" i="48"/>
  <c r="F27" i="48"/>
  <c r="G27" i="48" s="1"/>
  <c r="B27" i="48"/>
  <c r="A27" i="48"/>
  <c r="E37" i="55"/>
  <c r="H37" i="55"/>
  <c r="C27" i="48" l="1"/>
  <c r="H27" i="48"/>
  <c r="E322" i="48"/>
  <c r="A233" i="48"/>
  <c r="B233" i="48"/>
  <c r="E233" i="48"/>
  <c r="F233" i="48"/>
  <c r="G233" i="48" s="1"/>
  <c r="A234" i="48"/>
  <c r="B234" i="48"/>
  <c r="E234" i="48"/>
  <c r="F234" i="48"/>
  <c r="G234" i="48" s="1"/>
  <c r="A235" i="48"/>
  <c r="B235" i="48"/>
  <c r="E235" i="48"/>
  <c r="F235" i="48"/>
  <c r="G235" i="48" s="1"/>
  <c r="A236" i="48"/>
  <c r="B236" i="48"/>
  <c r="E236" i="48"/>
  <c r="F236" i="48"/>
  <c r="G236" i="48" s="1"/>
  <c r="A237" i="48"/>
  <c r="B237" i="48"/>
  <c r="E237" i="48"/>
  <c r="F237" i="48"/>
  <c r="G237" i="48" s="1"/>
  <c r="A238" i="48"/>
  <c r="B238" i="48"/>
  <c r="E238" i="48"/>
  <c r="F238" i="48"/>
  <c r="G238" i="48" s="1"/>
  <c r="A239" i="48"/>
  <c r="B239" i="48"/>
  <c r="E239" i="48"/>
  <c r="F239" i="48"/>
  <c r="G239" i="48" s="1"/>
  <c r="A240" i="48"/>
  <c r="B240" i="48"/>
  <c r="E240" i="48"/>
  <c r="F240" i="48"/>
  <c r="G240" i="48" s="1"/>
  <c r="A241" i="48"/>
  <c r="B241" i="48"/>
  <c r="E241" i="48"/>
  <c r="F241" i="48"/>
  <c r="G241" i="48" s="1"/>
  <c r="A242" i="48"/>
  <c r="B242" i="48"/>
  <c r="E242" i="48"/>
  <c r="F242" i="48"/>
  <c r="G242" i="48" s="1"/>
  <c r="A243" i="48"/>
  <c r="B243" i="48"/>
  <c r="E243" i="48"/>
  <c r="F243" i="48"/>
  <c r="G243" i="48" s="1"/>
  <c r="A244" i="48"/>
  <c r="B244" i="48"/>
  <c r="E244" i="48"/>
  <c r="F244" i="48"/>
  <c r="G244" i="48" s="1"/>
  <c r="A245" i="48"/>
  <c r="B245" i="48"/>
  <c r="E245" i="48"/>
  <c r="F245" i="48"/>
  <c r="G245" i="48" s="1"/>
  <c r="A246" i="48"/>
  <c r="B246" i="48"/>
  <c r="E246" i="48"/>
  <c r="F246" i="48"/>
  <c r="G246" i="48" s="1"/>
  <c r="A247" i="48"/>
  <c r="E247" i="48" s="1"/>
  <c r="F232" i="48"/>
  <c r="G232" i="48" s="1"/>
  <c r="E232" i="48"/>
  <c r="B232" i="48"/>
  <c r="A232" i="48"/>
  <c r="B37" i="48"/>
  <c r="E37" i="48"/>
  <c r="F37" i="48"/>
  <c r="G37" i="48" s="1"/>
  <c r="B38" i="48"/>
  <c r="E38" i="48"/>
  <c r="F38" i="48"/>
  <c r="G38" i="48" s="1"/>
  <c r="B39" i="48"/>
  <c r="E39" i="48"/>
  <c r="F39" i="48"/>
  <c r="G39" i="48" s="1"/>
  <c r="B40" i="48"/>
  <c r="E40" i="48"/>
  <c r="F40" i="48"/>
  <c r="G40" i="48" s="1"/>
  <c r="B41" i="48"/>
  <c r="E41" i="48"/>
  <c r="F41" i="48"/>
  <c r="G41" i="48" s="1"/>
  <c r="B42" i="48"/>
  <c r="E42" i="48"/>
  <c r="F42" i="48"/>
  <c r="G42" i="48" s="1"/>
  <c r="B43" i="48"/>
  <c r="E43" i="48"/>
  <c r="F43" i="48"/>
  <c r="G43" i="48" s="1"/>
  <c r="B44" i="48"/>
  <c r="E44" i="48"/>
  <c r="F44" i="48"/>
  <c r="G44" i="48" s="1"/>
  <c r="B45" i="48"/>
  <c r="E45" i="48"/>
  <c r="F45" i="48"/>
  <c r="G45" i="48" s="1"/>
  <c r="B46" i="48"/>
  <c r="E46" i="48"/>
  <c r="F46" i="48"/>
  <c r="G46" i="48" s="1"/>
  <c r="B47" i="48"/>
  <c r="E47" i="48"/>
  <c r="F47" i="48"/>
  <c r="G47" i="48" s="1"/>
  <c r="B48" i="48"/>
  <c r="E48" i="48"/>
  <c r="F48" i="48"/>
  <c r="G48" i="48" s="1"/>
  <c r="B49" i="48"/>
  <c r="E49" i="48"/>
  <c r="F49" i="48"/>
  <c r="G49" i="48" s="1"/>
  <c r="B50" i="48"/>
  <c r="E50" i="48"/>
  <c r="F50" i="48"/>
  <c r="G50" i="48" s="1"/>
  <c r="B51" i="48"/>
  <c r="E51" i="48"/>
  <c r="F51" i="48"/>
  <c r="G51" i="48" s="1"/>
  <c r="B52" i="48"/>
  <c r="E52" i="48"/>
  <c r="F52" i="48"/>
  <c r="G52" i="48" s="1"/>
  <c r="B53" i="48"/>
  <c r="E53" i="48"/>
  <c r="F53" i="48"/>
  <c r="G53" i="48" s="1"/>
  <c r="B54" i="48"/>
  <c r="E54" i="48"/>
  <c r="F54" i="48"/>
  <c r="G54" i="48" s="1"/>
  <c r="B55" i="48"/>
  <c r="E55" i="48"/>
  <c r="F55" i="48"/>
  <c r="G55" i="48" s="1"/>
  <c r="B56" i="48"/>
  <c r="E56" i="48"/>
  <c r="F56" i="48"/>
  <c r="G56" i="48" s="1"/>
  <c r="B57" i="48"/>
  <c r="E57" i="48"/>
  <c r="F57" i="48"/>
  <c r="G57" i="48" s="1"/>
  <c r="F36" i="48"/>
  <c r="G36" i="48" s="1"/>
  <c r="E36" i="48"/>
  <c r="B36" i="48"/>
  <c r="A56" i="48"/>
  <c r="A57" i="48"/>
  <c r="A58" i="48"/>
  <c r="E58" i="48" s="1"/>
  <c r="A37" i="48"/>
  <c r="A38" i="48"/>
  <c r="A39" i="48"/>
  <c r="A40" i="48"/>
  <c r="A41" i="48"/>
  <c r="A42" i="48"/>
  <c r="A43" i="48"/>
  <c r="A44" i="48"/>
  <c r="A45" i="48"/>
  <c r="A46" i="48"/>
  <c r="A47" i="48"/>
  <c r="A48" i="48"/>
  <c r="A49" i="48"/>
  <c r="A50" i="48"/>
  <c r="A51" i="48"/>
  <c r="A52" i="48"/>
  <c r="A53" i="48"/>
  <c r="A54" i="48"/>
  <c r="A55" i="48"/>
  <c r="A36" i="48"/>
  <c r="G34" i="48"/>
  <c r="E10" i="48"/>
  <c r="F10" i="48"/>
  <c r="G10" i="48" s="1"/>
  <c r="E11" i="48"/>
  <c r="F11" i="48"/>
  <c r="G11" i="48" s="1"/>
  <c r="E12" i="48"/>
  <c r="F12" i="48"/>
  <c r="G12" i="48" s="1"/>
  <c r="H12" i="48"/>
  <c r="E13" i="48"/>
  <c r="F13" i="48"/>
  <c r="G13" i="48" s="1"/>
  <c r="H13" i="48"/>
  <c r="E14" i="48"/>
  <c r="F14" i="48"/>
  <c r="G14" i="48" s="1"/>
  <c r="E15" i="48"/>
  <c r="F15" i="48"/>
  <c r="G15" i="48" s="1"/>
  <c r="E16" i="48"/>
  <c r="F16" i="48"/>
  <c r="G16" i="48" s="1"/>
  <c r="E17" i="48"/>
  <c r="F17" i="48"/>
  <c r="G17" i="48" s="1"/>
  <c r="E18" i="48"/>
  <c r="F18" i="48"/>
  <c r="G18" i="48" s="1"/>
  <c r="E19" i="48"/>
  <c r="F19" i="48"/>
  <c r="G19" i="48" s="1"/>
  <c r="E20" i="48"/>
  <c r="F20" i="48"/>
  <c r="G20" i="48" s="1"/>
  <c r="E21" i="48"/>
  <c r="F21" i="48"/>
  <c r="G21" i="48" s="1"/>
  <c r="E22" i="48"/>
  <c r="F22" i="48"/>
  <c r="G22" i="48" s="1"/>
  <c r="E23" i="48"/>
  <c r="F23" i="48"/>
  <c r="G23" i="48" s="1"/>
  <c r="E24" i="48"/>
  <c r="F24" i="48"/>
  <c r="G24" i="48" s="1"/>
  <c r="E25" i="48"/>
  <c r="F25" i="48"/>
  <c r="G25" i="48" s="1"/>
  <c r="E26" i="48"/>
  <c r="F26" i="48"/>
  <c r="G26" i="48" s="1"/>
  <c r="E28" i="48"/>
  <c r="F28" i="48"/>
  <c r="G28" i="48" s="1"/>
  <c r="E29" i="48"/>
  <c r="F29" i="48"/>
  <c r="G29" i="48" s="1"/>
  <c r="E30" i="48"/>
  <c r="F30" i="48"/>
  <c r="G30" i="48" s="1"/>
  <c r="E31" i="48"/>
  <c r="F31" i="48"/>
  <c r="G31" i="48" s="1"/>
  <c r="E32" i="48"/>
  <c r="F32" i="48"/>
  <c r="G32" i="48" s="1"/>
  <c r="E33" i="48"/>
  <c r="F33" i="48"/>
  <c r="G33" i="48" s="1"/>
  <c r="F9" i="48"/>
  <c r="G9" i="48" s="1"/>
  <c r="E9" i="48"/>
  <c r="B10" i="48"/>
  <c r="B11" i="48"/>
  <c r="B12" i="48"/>
  <c r="C12" i="48"/>
  <c r="B13" i="48"/>
  <c r="B14" i="48"/>
  <c r="B15" i="48"/>
  <c r="B16" i="48"/>
  <c r="B17" i="48"/>
  <c r="B18" i="48"/>
  <c r="B19" i="48"/>
  <c r="B20" i="48"/>
  <c r="B21" i="48"/>
  <c r="B22" i="48"/>
  <c r="B23" i="48"/>
  <c r="B24" i="48"/>
  <c r="B25" i="48"/>
  <c r="B26" i="48"/>
  <c r="B28" i="48"/>
  <c r="B29" i="48"/>
  <c r="B30" i="48"/>
  <c r="B31" i="48"/>
  <c r="B32" i="48"/>
  <c r="B33" i="48"/>
  <c r="B9" i="48"/>
  <c r="A34" i="48"/>
  <c r="A33" i="48"/>
  <c r="A28" i="48"/>
  <c r="A29" i="48"/>
  <c r="A30" i="48"/>
  <c r="A31" i="48"/>
  <c r="A32" i="48"/>
  <c r="A25" i="48"/>
  <c r="A26" i="48"/>
  <c r="A21" i="48"/>
  <c r="A22" i="48"/>
  <c r="A23" i="48"/>
  <c r="A24" i="48"/>
  <c r="A15" i="48"/>
  <c r="A16" i="48"/>
  <c r="A17" i="48"/>
  <c r="A18" i="48"/>
  <c r="A19" i="48"/>
  <c r="A20" i="48"/>
  <c r="A10" i="48"/>
  <c r="A11" i="48"/>
  <c r="A12" i="48"/>
  <c r="A13" i="48"/>
  <c r="A14" i="48"/>
  <c r="A9" i="48"/>
  <c r="H42" i="55" l="1"/>
  <c r="C30" i="48" l="1"/>
  <c r="H30" i="48"/>
  <c r="C1" i="42"/>
  <c r="C1" i="53"/>
  <c r="C1" i="56"/>
  <c r="C1" i="55"/>
  <c r="F31" i="56" l="1"/>
  <c r="F27" i="56"/>
  <c r="F19" i="56"/>
  <c r="F15" i="56"/>
  <c r="F11" i="56"/>
  <c r="F36" i="56"/>
  <c r="F24" i="56"/>
  <c r="F10" i="56"/>
  <c r="F35" i="56"/>
  <c r="F23" i="56"/>
  <c r="F13" i="56"/>
  <c r="F32" i="56"/>
  <c r="F22" i="56"/>
  <c r="F12" i="56"/>
  <c r="F30" i="56"/>
  <c r="F18" i="56"/>
  <c r="F14" i="56"/>
  <c r="F29" i="56"/>
  <c r="F17" i="56"/>
  <c r="F9" i="56"/>
  <c r="F28" i="56"/>
  <c r="F16" i="56"/>
  <c r="F19" i="53"/>
  <c r="F15" i="53"/>
  <c r="F11" i="53"/>
  <c r="F7" i="53"/>
  <c r="F14" i="53"/>
  <c r="F10" i="53"/>
  <c r="F17" i="53"/>
  <c r="F13" i="53"/>
  <c r="F20" i="53"/>
  <c r="F12" i="53"/>
  <c r="F18" i="53"/>
  <c r="F21" i="53"/>
  <c r="F9" i="53"/>
  <c r="F16" i="53"/>
  <c r="F8" i="53"/>
  <c r="F44" i="55"/>
  <c r="F38" i="55"/>
  <c r="F32" i="55"/>
  <c r="F26" i="55"/>
  <c r="F20" i="55"/>
  <c r="F14" i="55"/>
  <c r="F37" i="55"/>
  <c r="F25" i="55"/>
  <c r="F13" i="55"/>
  <c r="F42" i="55"/>
  <c r="F28" i="55"/>
  <c r="F18" i="55"/>
  <c r="F41" i="55"/>
  <c r="F27" i="55"/>
  <c r="F15" i="55"/>
  <c r="F43" i="55"/>
  <c r="F29" i="55"/>
  <c r="F19" i="55"/>
  <c r="F36" i="55"/>
  <c r="F24" i="55"/>
  <c r="F10" i="55"/>
  <c r="F46" i="55"/>
  <c r="F33" i="55"/>
  <c r="F23" i="55"/>
  <c r="F9" i="55"/>
  <c r="F31" i="42"/>
  <c r="F27" i="42"/>
  <c r="F23" i="42"/>
  <c r="F19" i="42"/>
  <c r="F15" i="42"/>
  <c r="F8" i="42"/>
  <c r="F22" i="42"/>
  <c r="F18" i="42"/>
  <c r="F14" i="42"/>
  <c r="F7" i="42"/>
  <c r="F29" i="42"/>
  <c r="F21" i="42"/>
  <c r="F10" i="42"/>
  <c r="F28" i="42"/>
  <c r="F20" i="42"/>
  <c r="F12" i="42"/>
  <c r="F30" i="42"/>
  <c r="F26" i="42"/>
  <c r="F11" i="42"/>
  <c r="F25" i="42"/>
  <c r="F17" i="42"/>
  <c r="F13" i="42"/>
  <c r="F24" i="42"/>
  <c r="F16" i="42"/>
  <c r="F9" i="42"/>
  <c r="G34" i="56"/>
  <c r="K34" i="56" s="1"/>
  <c r="H36" i="56"/>
  <c r="K33" i="56"/>
  <c r="I33" i="56"/>
  <c r="D18" i="56"/>
  <c r="H11" i="56"/>
  <c r="H12" i="56"/>
  <c r="H13" i="56"/>
  <c r="H14" i="56"/>
  <c r="C57" i="48" l="1"/>
  <c r="N36" i="56"/>
  <c r="H57" i="48" s="1"/>
  <c r="C39" i="48"/>
  <c r="H39" i="48"/>
  <c r="C38" i="48"/>
  <c r="H38" i="48"/>
  <c r="C41" i="48"/>
  <c r="H41" i="48"/>
  <c r="C40" i="48"/>
  <c r="H40" i="48"/>
  <c r="K47" i="55"/>
  <c r="E34" i="48" s="1"/>
  <c r="I47" i="55"/>
  <c r="H44" i="55"/>
  <c r="H43" i="55"/>
  <c r="H41" i="55"/>
  <c r="K45" i="55"/>
  <c r="G40" i="55"/>
  <c r="K40" i="55" s="1"/>
  <c r="C29" i="48" l="1"/>
  <c r="C31" i="48"/>
  <c r="H31" i="48"/>
  <c r="C32" i="48"/>
  <c r="H32" i="48"/>
  <c r="H45" i="55"/>
  <c r="K39" i="55"/>
  <c r="I39" i="55"/>
  <c r="G35" i="55"/>
  <c r="K35" i="55" s="1"/>
  <c r="K34" i="55"/>
  <c r="I34" i="55"/>
  <c r="G31" i="55"/>
  <c r="K31" i="55" s="1"/>
  <c r="G22" i="55"/>
  <c r="K22" i="55" s="1"/>
  <c r="K30" i="55"/>
  <c r="I30" i="55"/>
  <c r="H38" i="55"/>
  <c r="H36" i="55"/>
  <c r="H26" i="48" s="1"/>
  <c r="H27" i="55"/>
  <c r="E27" i="55"/>
  <c r="H26" i="55"/>
  <c r="E26" i="55"/>
  <c r="H25" i="55"/>
  <c r="E25" i="55"/>
  <c r="H24" i="55"/>
  <c r="E24" i="55"/>
  <c r="H29" i="48" l="1"/>
  <c r="N45" i="55"/>
  <c r="C28" i="48"/>
  <c r="C19" i="48"/>
  <c r="H19" i="48"/>
  <c r="C21" i="48"/>
  <c r="H21" i="48"/>
  <c r="C18" i="48"/>
  <c r="H18" i="48"/>
  <c r="C20" i="48"/>
  <c r="H20" i="48"/>
  <c r="H39" i="55"/>
  <c r="C26" i="48"/>
  <c r="B28" i="17"/>
  <c r="A35" i="48" s="1"/>
  <c r="E35" i="48" s="1"/>
  <c r="B1" i="56"/>
  <c r="B1" i="55"/>
  <c r="K38" i="56"/>
  <c r="I38" i="56"/>
  <c r="K37" i="56"/>
  <c r="I37" i="56"/>
  <c r="H35" i="56"/>
  <c r="N35" i="56" s="1"/>
  <c r="H32" i="56"/>
  <c r="H31" i="56"/>
  <c r="H30" i="56"/>
  <c r="H29" i="56"/>
  <c r="H28" i="56"/>
  <c r="H27" i="56"/>
  <c r="G26" i="56"/>
  <c r="K26" i="56" s="1"/>
  <c r="K25" i="56"/>
  <c r="I25" i="56"/>
  <c r="H24" i="56"/>
  <c r="H23" i="56"/>
  <c r="H48" i="48" s="1"/>
  <c r="H22" i="56"/>
  <c r="G21" i="56"/>
  <c r="K21" i="56" s="1"/>
  <c r="K20" i="56"/>
  <c r="H19" i="56"/>
  <c r="H18" i="56"/>
  <c r="H17" i="56"/>
  <c r="H16" i="56"/>
  <c r="H15" i="56"/>
  <c r="H10" i="56"/>
  <c r="H9" i="56"/>
  <c r="G8" i="56"/>
  <c r="K8" i="56" s="1"/>
  <c r="C4" i="56"/>
  <c r="C3" i="56"/>
  <c r="C2" i="56"/>
  <c r="K21" i="55"/>
  <c r="I21" i="55"/>
  <c r="H19" i="55"/>
  <c r="H18" i="55"/>
  <c r="E18" i="55"/>
  <c r="G17" i="55"/>
  <c r="K17" i="55" s="1"/>
  <c r="K16" i="55"/>
  <c r="I16" i="55"/>
  <c r="H13" i="55"/>
  <c r="K12" i="55"/>
  <c r="K11" i="55"/>
  <c r="I11" i="55"/>
  <c r="H10" i="55"/>
  <c r="H9" i="55"/>
  <c r="G8" i="55"/>
  <c r="K8" i="55" s="1"/>
  <c r="C4" i="55"/>
  <c r="C3" i="55"/>
  <c r="C2" i="55"/>
  <c r="C42" i="55" l="1"/>
  <c r="E42" i="55" s="1"/>
  <c r="C10" i="55"/>
  <c r="E10" i="55" s="1"/>
  <c r="H28" i="48"/>
  <c r="N39" i="55"/>
  <c r="C14" i="48"/>
  <c r="C15" i="48"/>
  <c r="H15" i="48"/>
  <c r="C11" i="48"/>
  <c r="C10" i="48"/>
  <c r="H10" i="48"/>
  <c r="C9" i="48"/>
  <c r="H56" i="48"/>
  <c r="N37" i="56"/>
  <c r="C54" i="48"/>
  <c r="H54" i="48"/>
  <c r="C55" i="48"/>
  <c r="H55" i="48"/>
  <c r="C52" i="48"/>
  <c r="H52" i="48"/>
  <c r="C50" i="48"/>
  <c r="C51" i="48"/>
  <c r="H51" i="48"/>
  <c r="C53" i="48"/>
  <c r="H53" i="48"/>
  <c r="C47" i="48"/>
  <c r="C49" i="48"/>
  <c r="H49" i="48"/>
  <c r="C45" i="48"/>
  <c r="H45" i="48"/>
  <c r="C42" i="48"/>
  <c r="H42" i="48"/>
  <c r="C43" i="48"/>
  <c r="H43" i="48"/>
  <c r="C37" i="48"/>
  <c r="H37" i="48"/>
  <c r="C46" i="48"/>
  <c r="H46" i="48"/>
  <c r="C36" i="48"/>
  <c r="C44" i="48"/>
  <c r="H44" i="48"/>
  <c r="C56" i="48"/>
  <c r="H37" i="56"/>
  <c r="H25" i="56"/>
  <c r="C48" i="48"/>
  <c r="C27" i="56"/>
  <c r="C15" i="56"/>
  <c r="E15" i="56" s="1"/>
  <c r="D46" i="55"/>
  <c r="H46" i="55" s="1"/>
  <c r="D28" i="55"/>
  <c r="C44" i="55"/>
  <c r="E44" i="55" s="1"/>
  <c r="C43" i="55"/>
  <c r="E43" i="55" s="1"/>
  <c r="C41" i="55"/>
  <c r="E41" i="55" s="1"/>
  <c r="C36" i="56"/>
  <c r="E36" i="56" s="1"/>
  <c r="C35" i="56"/>
  <c r="E35" i="56" s="1"/>
  <c r="H33" i="56"/>
  <c r="C32" i="56"/>
  <c r="E32" i="56" s="1"/>
  <c r="C31" i="56"/>
  <c r="E31" i="56" s="1"/>
  <c r="C22" i="56"/>
  <c r="E22" i="56" s="1"/>
  <c r="C24" i="56"/>
  <c r="E24" i="56" s="1"/>
  <c r="C30" i="56"/>
  <c r="E30" i="56" s="1"/>
  <c r="C23" i="56"/>
  <c r="E23" i="56" s="1"/>
  <c r="C28" i="56"/>
  <c r="E28" i="56" s="1"/>
  <c r="E27" i="56"/>
  <c r="C29" i="56"/>
  <c r="E29" i="56" s="1"/>
  <c r="H20" i="56"/>
  <c r="C18" i="56"/>
  <c r="E18" i="56" s="1"/>
  <c r="C14" i="56"/>
  <c r="E14" i="56" s="1"/>
  <c r="C10" i="56"/>
  <c r="E10" i="56" s="1"/>
  <c r="C11" i="56"/>
  <c r="E11" i="56" s="1"/>
  <c r="C17" i="56"/>
  <c r="E17" i="56" s="1"/>
  <c r="C13" i="56"/>
  <c r="E13" i="56" s="1"/>
  <c r="C9" i="56"/>
  <c r="E9" i="56" s="1"/>
  <c r="C16" i="56"/>
  <c r="E16" i="56" s="1"/>
  <c r="C12" i="56"/>
  <c r="E12" i="56" s="1"/>
  <c r="C19" i="56"/>
  <c r="E19" i="56" s="1"/>
  <c r="D15" i="55"/>
  <c r="D33" i="55"/>
  <c r="D20" i="55"/>
  <c r="D32" i="55"/>
  <c r="D23" i="55"/>
  <c r="C19" i="55"/>
  <c r="E19" i="55" s="1"/>
  <c r="C38" i="55"/>
  <c r="E38" i="55" s="1"/>
  <c r="D29" i="55"/>
  <c r="C36" i="55"/>
  <c r="E36" i="55" s="1"/>
  <c r="C13" i="55"/>
  <c r="E13" i="55" s="1"/>
  <c r="C14" i="55"/>
  <c r="E14" i="55" s="1"/>
  <c r="H11" i="55"/>
  <c r="C9" i="55"/>
  <c r="E9" i="55" s="1"/>
  <c r="B29" i="17"/>
  <c r="B30" i="17"/>
  <c r="B31" i="17"/>
  <c r="B32" i="17"/>
  <c r="B33" i="17"/>
  <c r="B34" i="17"/>
  <c r="B35" i="17"/>
  <c r="A231" i="48" s="1"/>
  <c r="E231" i="48" s="1"/>
  <c r="B36" i="17"/>
  <c r="B37" i="17"/>
  <c r="B38" i="17"/>
  <c r="B39" i="17"/>
  <c r="B27" i="17"/>
  <c r="A8" i="48" s="1"/>
  <c r="E8" i="48" s="1"/>
  <c r="B1" i="53"/>
  <c r="E15" i="55" l="1"/>
  <c r="E16" i="55" s="1"/>
  <c r="H15" i="55"/>
  <c r="C33" i="48"/>
  <c r="H33" i="48"/>
  <c r="H14" i="48"/>
  <c r="N21" i="55"/>
  <c r="H11" i="48"/>
  <c r="N16" i="55"/>
  <c r="H9" i="48"/>
  <c r="N11" i="55"/>
  <c r="H50" i="48"/>
  <c r="N33" i="56"/>
  <c r="C58" i="48"/>
  <c r="H47" i="48"/>
  <c r="N25" i="56"/>
  <c r="H36" i="48"/>
  <c r="N20" i="56"/>
  <c r="H38" i="56"/>
  <c r="C28" i="17" s="1"/>
  <c r="E20" i="56"/>
  <c r="E37" i="56"/>
  <c r="E33" i="56"/>
  <c r="E25" i="56"/>
  <c r="E46" i="55"/>
  <c r="E45" i="55"/>
  <c r="E11" i="55"/>
  <c r="E39" i="55"/>
  <c r="H28" i="55"/>
  <c r="E28" i="55"/>
  <c r="H20" i="55"/>
  <c r="H16" i="48" s="1"/>
  <c r="E20" i="55"/>
  <c r="E21" i="55" s="1"/>
  <c r="H29" i="55"/>
  <c r="E29" i="55"/>
  <c r="H23" i="55"/>
  <c r="E23" i="55"/>
  <c r="H33" i="55"/>
  <c r="E33" i="55"/>
  <c r="H32" i="55"/>
  <c r="E32" i="55"/>
  <c r="N38" i="56" l="1"/>
  <c r="D28" i="17" s="1"/>
  <c r="E38" i="56"/>
  <c r="C25" i="48"/>
  <c r="H25" i="48"/>
  <c r="C24" i="48"/>
  <c r="C22" i="48"/>
  <c r="H22" i="48"/>
  <c r="C23" i="48"/>
  <c r="H23" i="48"/>
  <c r="C17" i="48"/>
  <c r="H58" i="48"/>
  <c r="H16" i="55"/>
  <c r="C13" i="48"/>
  <c r="H21" i="55"/>
  <c r="C16" i="48"/>
  <c r="E34" i="55"/>
  <c r="H34" i="55"/>
  <c r="H30" i="55"/>
  <c r="E30" i="55"/>
  <c r="K22" i="53"/>
  <c r="I22" i="53"/>
  <c r="H21" i="53"/>
  <c r="H19" i="53"/>
  <c r="H17" i="53"/>
  <c r="H16" i="53"/>
  <c r="H11" i="53"/>
  <c r="C4" i="53"/>
  <c r="C3" i="53"/>
  <c r="C2" i="53"/>
  <c r="E47" i="55" l="1"/>
  <c r="H47" i="55"/>
  <c r="C27" i="17" s="1"/>
  <c r="H24" i="48"/>
  <c r="N34" i="55"/>
  <c r="H17" i="48"/>
  <c r="H34" i="48" s="1"/>
  <c r="N30" i="55"/>
  <c r="N47" i="55" s="1"/>
  <c r="D27" i="17" s="1"/>
  <c r="C246" i="48"/>
  <c r="H246" i="48"/>
  <c r="C241" i="48"/>
  <c r="H241" i="48"/>
  <c r="C242" i="48"/>
  <c r="H242" i="48"/>
  <c r="C236" i="48"/>
  <c r="H236" i="48"/>
  <c r="C244" i="48"/>
  <c r="H244" i="48"/>
  <c r="C34" i="48"/>
  <c r="D18" i="53"/>
  <c r="C17" i="53"/>
  <c r="E17" i="53" s="1"/>
  <c r="C16" i="53"/>
  <c r="E16" i="53" s="1"/>
  <c r="C21" i="53"/>
  <c r="E21" i="53" s="1"/>
  <c r="C19" i="53"/>
  <c r="E19" i="53" s="1"/>
  <c r="D20" i="53"/>
  <c r="D10" i="53"/>
  <c r="D9" i="53"/>
  <c r="D14" i="53"/>
  <c r="H14" i="53" s="1"/>
  <c r="D8" i="53"/>
  <c r="D12" i="53"/>
  <c r="D7" i="53"/>
  <c r="H15" i="53"/>
  <c r="E15" i="53"/>
  <c r="E11" i="53"/>
  <c r="B1" i="50"/>
  <c r="C239" i="48" l="1"/>
  <c r="H239" i="48"/>
  <c r="C240" i="48"/>
  <c r="H240" i="48"/>
  <c r="H12" i="53"/>
  <c r="E12" i="53"/>
  <c r="H18" i="53"/>
  <c r="E18" i="53"/>
  <c r="E8" i="53"/>
  <c r="H8" i="53"/>
  <c r="E10" i="53"/>
  <c r="H10" i="53"/>
  <c r="H20" i="53"/>
  <c r="E20" i="53"/>
  <c r="E14" i="53"/>
  <c r="H7" i="53"/>
  <c r="E7" i="53"/>
  <c r="H9" i="53"/>
  <c r="E9" i="53"/>
  <c r="H13" i="53"/>
  <c r="E13" i="53"/>
  <c r="E278" i="48"/>
  <c r="F278" i="48"/>
  <c r="G278" i="48" s="1"/>
  <c r="E279" i="48"/>
  <c r="F279" i="48"/>
  <c r="G279" i="48" s="1"/>
  <c r="E280" i="48"/>
  <c r="F280" i="48"/>
  <c r="G280" i="48" s="1"/>
  <c r="E281" i="48"/>
  <c r="F281" i="48"/>
  <c r="G281" i="48" s="1"/>
  <c r="E282" i="48"/>
  <c r="F282" i="48"/>
  <c r="G282" i="48" s="1"/>
  <c r="E283" i="48"/>
  <c r="F283" i="48"/>
  <c r="G283" i="48" s="1"/>
  <c r="E284" i="48"/>
  <c r="F284" i="48"/>
  <c r="G284" i="48" s="1"/>
  <c r="E285" i="48"/>
  <c r="F285" i="48"/>
  <c r="G285" i="48" s="1"/>
  <c r="E286" i="48"/>
  <c r="F286" i="48"/>
  <c r="G286" i="48" s="1"/>
  <c r="E287" i="48"/>
  <c r="F287" i="48"/>
  <c r="G287" i="48" s="1"/>
  <c r="F277" i="48"/>
  <c r="G277" i="48" s="1"/>
  <c r="E277" i="48"/>
  <c r="B287" i="48"/>
  <c r="B278" i="48"/>
  <c r="B279" i="48"/>
  <c r="B280" i="48"/>
  <c r="B281" i="48"/>
  <c r="B282" i="48"/>
  <c r="B283" i="48"/>
  <c r="B284" i="48"/>
  <c r="B285" i="48"/>
  <c r="B286" i="48"/>
  <c r="B277" i="48"/>
  <c r="A288" i="48"/>
  <c r="E288" i="48" s="1"/>
  <c r="A276" i="48"/>
  <c r="E276" i="48" s="1"/>
  <c r="A285" i="48"/>
  <c r="A286" i="48"/>
  <c r="A287" i="48"/>
  <c r="A278" i="48"/>
  <c r="A279" i="48"/>
  <c r="A280" i="48"/>
  <c r="A281" i="48"/>
  <c r="A282" i="48"/>
  <c r="A283" i="48"/>
  <c r="A284" i="48"/>
  <c r="A277" i="48"/>
  <c r="C232" i="48" l="1"/>
  <c r="C234" i="48"/>
  <c r="H234" i="48"/>
  <c r="C233" i="48"/>
  <c r="H233" i="48"/>
  <c r="C238" i="48"/>
  <c r="H238" i="48"/>
  <c r="C235" i="48"/>
  <c r="H235" i="48"/>
  <c r="C243" i="48"/>
  <c r="H243" i="48"/>
  <c r="C245" i="48"/>
  <c r="H245" i="48"/>
  <c r="C237" i="48"/>
  <c r="H237" i="48"/>
  <c r="E22" i="53"/>
  <c r="H22" i="53"/>
  <c r="C35" i="17" s="1"/>
  <c r="J18" i="50"/>
  <c r="L18" i="50" s="1"/>
  <c r="I17" i="50"/>
  <c r="D17" i="50"/>
  <c r="F17" i="50" s="1"/>
  <c r="I16" i="50"/>
  <c r="I15" i="50"/>
  <c r="I14" i="50"/>
  <c r="I13" i="50"/>
  <c r="I12" i="50"/>
  <c r="I11" i="50"/>
  <c r="I10" i="50"/>
  <c r="I9" i="50"/>
  <c r="I8" i="50"/>
  <c r="I7" i="50"/>
  <c r="F7" i="50"/>
  <c r="B4" i="50"/>
  <c r="B3" i="50"/>
  <c r="B2" i="50"/>
  <c r="C247" i="48" l="1"/>
  <c r="H232" i="48"/>
  <c r="H247" i="48" s="1"/>
  <c r="N22" i="53"/>
  <c r="D35" i="17" s="1"/>
  <c r="C279" i="48"/>
  <c r="H279" i="48"/>
  <c r="C283" i="48"/>
  <c r="H283" i="48"/>
  <c r="C280" i="48"/>
  <c r="H280" i="48"/>
  <c r="C284" i="48"/>
  <c r="H284" i="48"/>
  <c r="C287" i="48"/>
  <c r="H287" i="48"/>
  <c r="C281" i="48"/>
  <c r="H281" i="48"/>
  <c r="C285" i="48"/>
  <c r="H285" i="48"/>
  <c r="C277" i="48"/>
  <c r="C288" i="48" s="1"/>
  <c r="C278" i="48"/>
  <c r="H278" i="48"/>
  <c r="C282" i="48"/>
  <c r="H282" i="48"/>
  <c r="C286" i="48"/>
  <c r="H286" i="48"/>
  <c r="F18" i="50"/>
  <c r="I18" i="50"/>
  <c r="C37" i="17" s="1"/>
  <c r="D26" i="39"/>
  <c r="F26" i="39" s="1"/>
  <c r="H277" i="48" l="1"/>
  <c r="H288" i="48" s="1"/>
  <c r="O18" i="50"/>
  <c r="D37" i="17" s="1"/>
  <c r="M9" i="33"/>
  <c r="M10" i="33"/>
  <c r="M11" i="33"/>
  <c r="M12" i="33"/>
  <c r="M13" i="33"/>
  <c r="M14" i="33"/>
  <c r="M15" i="33"/>
  <c r="M16" i="33"/>
  <c r="M17" i="33"/>
  <c r="M18" i="33"/>
  <c r="M19" i="33"/>
  <c r="M20" i="33"/>
  <c r="M21" i="33"/>
  <c r="M22" i="33"/>
  <c r="M23" i="33"/>
  <c r="M24" i="33"/>
  <c r="M25" i="33"/>
  <c r="M26" i="33"/>
  <c r="M27" i="33"/>
  <c r="M28" i="33"/>
  <c r="M8" i="33" l="1"/>
  <c r="A1" i="48" l="1"/>
  <c r="A321" i="48"/>
  <c r="E321" i="48" s="1"/>
  <c r="H320" i="48"/>
  <c r="F320" i="48"/>
  <c r="G320" i="48" s="1"/>
  <c r="E320" i="48"/>
  <c r="C320" i="48"/>
  <c r="B320" i="48"/>
  <c r="A320" i="48"/>
  <c r="H319" i="48"/>
  <c r="F319" i="48"/>
  <c r="G319" i="48" s="1"/>
  <c r="E319" i="48"/>
  <c r="C319" i="48"/>
  <c r="B319" i="48"/>
  <c r="A319" i="48"/>
  <c r="H318" i="48"/>
  <c r="F318" i="48"/>
  <c r="G318" i="48" s="1"/>
  <c r="E318" i="48"/>
  <c r="C318" i="48"/>
  <c r="B318" i="48"/>
  <c r="A318" i="48"/>
  <c r="H317" i="48"/>
  <c r="F317" i="48"/>
  <c r="G317" i="48" s="1"/>
  <c r="E317" i="48"/>
  <c r="C317" i="48"/>
  <c r="B317" i="48"/>
  <c r="A317" i="48"/>
  <c r="H316" i="48"/>
  <c r="F316" i="48"/>
  <c r="G316" i="48" s="1"/>
  <c r="E316" i="48"/>
  <c r="C316" i="48"/>
  <c r="B316" i="48"/>
  <c r="A316" i="48"/>
  <c r="H315" i="48"/>
  <c r="F315" i="48"/>
  <c r="G315" i="48" s="1"/>
  <c r="E315" i="48"/>
  <c r="C315" i="48"/>
  <c r="B315" i="48"/>
  <c r="A315" i="48"/>
  <c r="H314" i="48"/>
  <c r="F314" i="48"/>
  <c r="G314" i="48" s="1"/>
  <c r="E314" i="48"/>
  <c r="C314" i="48"/>
  <c r="B314" i="48"/>
  <c r="A314" i="48"/>
  <c r="H313" i="48"/>
  <c r="F313" i="48"/>
  <c r="G313" i="48" s="1"/>
  <c r="E313" i="48"/>
  <c r="C313" i="48"/>
  <c r="B313" i="48"/>
  <c r="A313" i="48"/>
  <c r="H312" i="48"/>
  <c r="F312" i="48"/>
  <c r="G312" i="48" s="1"/>
  <c r="E312" i="48"/>
  <c r="C312" i="48"/>
  <c r="B312" i="48"/>
  <c r="A312" i="48"/>
  <c r="H311" i="48"/>
  <c r="F311" i="48"/>
  <c r="G311" i="48" s="1"/>
  <c r="E311" i="48"/>
  <c r="C311" i="48"/>
  <c r="B311" i="48"/>
  <c r="A311" i="48"/>
  <c r="H310" i="48"/>
  <c r="F310" i="48"/>
  <c r="G310" i="48" s="1"/>
  <c r="E310" i="48"/>
  <c r="C310" i="48"/>
  <c r="B310" i="48"/>
  <c r="A310" i="48"/>
  <c r="H309" i="48"/>
  <c r="F309" i="48"/>
  <c r="G309" i="48" s="1"/>
  <c r="E309" i="48"/>
  <c r="C309" i="48"/>
  <c r="B309" i="48"/>
  <c r="A309" i="48"/>
  <c r="H308" i="48"/>
  <c r="F308" i="48"/>
  <c r="G308" i="48" s="1"/>
  <c r="E308" i="48"/>
  <c r="C308" i="48"/>
  <c r="B308" i="48"/>
  <c r="A308" i="48"/>
  <c r="H307" i="48"/>
  <c r="F307" i="48"/>
  <c r="G307" i="48" s="1"/>
  <c r="E307" i="48"/>
  <c r="C307" i="48"/>
  <c r="B307" i="48"/>
  <c r="A307" i="48"/>
  <c r="H306" i="48"/>
  <c r="F306" i="48"/>
  <c r="G306" i="48" s="1"/>
  <c r="E306" i="48"/>
  <c r="C306" i="48"/>
  <c r="B306" i="48"/>
  <c r="A306" i="48"/>
  <c r="H305" i="48"/>
  <c r="F305" i="48"/>
  <c r="G305" i="48" s="1"/>
  <c r="E305" i="48"/>
  <c r="C305" i="48"/>
  <c r="B305" i="48"/>
  <c r="A305" i="48"/>
  <c r="H304" i="48"/>
  <c r="F304" i="48"/>
  <c r="G304" i="48" s="1"/>
  <c r="E304" i="48"/>
  <c r="C304" i="48"/>
  <c r="B304" i="48"/>
  <c r="A304" i="48"/>
  <c r="H303" i="48"/>
  <c r="F303" i="48"/>
  <c r="G303" i="48" s="1"/>
  <c r="E303" i="48"/>
  <c r="C303" i="48"/>
  <c r="B303" i="48"/>
  <c r="A303" i="48"/>
  <c r="H302" i="48"/>
  <c r="F302" i="48"/>
  <c r="G302" i="48" s="1"/>
  <c r="E302" i="48"/>
  <c r="C302" i="48"/>
  <c r="B302" i="48"/>
  <c r="A302" i="48"/>
  <c r="H301" i="48"/>
  <c r="F301" i="48"/>
  <c r="G301" i="48" s="1"/>
  <c r="E301" i="48"/>
  <c r="C301" i="48"/>
  <c r="B301" i="48"/>
  <c r="A301" i="48"/>
  <c r="H300" i="48"/>
  <c r="F300" i="48"/>
  <c r="G300" i="48" s="1"/>
  <c r="E300" i="48"/>
  <c r="C300" i="48"/>
  <c r="B300" i="48"/>
  <c r="A300" i="48"/>
  <c r="A298" i="48"/>
  <c r="E298" i="48" s="1"/>
  <c r="F297" i="48"/>
  <c r="G297" i="48" s="1"/>
  <c r="E297" i="48"/>
  <c r="B297" i="48"/>
  <c r="A297" i="48"/>
  <c r="F296" i="48"/>
  <c r="G296" i="48" s="1"/>
  <c r="E296" i="48"/>
  <c r="A296" i="48"/>
  <c r="F295" i="48"/>
  <c r="G295" i="48" s="1"/>
  <c r="E295" i="48"/>
  <c r="A295" i="48"/>
  <c r="F294" i="48"/>
  <c r="G294" i="48" s="1"/>
  <c r="E294" i="48"/>
  <c r="A294" i="48"/>
  <c r="F293" i="48"/>
  <c r="G293" i="48" s="1"/>
  <c r="E293" i="48"/>
  <c r="A293" i="48"/>
  <c r="F292" i="48"/>
  <c r="G292" i="48" s="1"/>
  <c r="E292" i="48"/>
  <c r="A292" i="48"/>
  <c r="F291" i="48"/>
  <c r="G291" i="48" s="1"/>
  <c r="E291" i="48"/>
  <c r="A291" i="48"/>
  <c r="F290" i="48"/>
  <c r="G290" i="48" s="1"/>
  <c r="E290" i="48"/>
  <c r="A290" i="48"/>
  <c r="A275" i="48"/>
  <c r="E275" i="48" s="1"/>
  <c r="F274" i="48"/>
  <c r="G274" i="48" s="1"/>
  <c r="E274" i="48"/>
  <c r="B274" i="48"/>
  <c r="A274" i="48"/>
  <c r="F273" i="48"/>
  <c r="G273" i="48" s="1"/>
  <c r="E273" i="48"/>
  <c r="B273" i="48"/>
  <c r="A273" i="48"/>
  <c r="F272" i="48"/>
  <c r="G272" i="48" s="1"/>
  <c r="E272" i="48"/>
  <c r="B272" i="48"/>
  <c r="A272" i="48"/>
  <c r="F271" i="48"/>
  <c r="G271" i="48" s="1"/>
  <c r="E271" i="48"/>
  <c r="B271" i="48"/>
  <c r="A271" i="48"/>
  <c r="F270" i="48"/>
  <c r="G270" i="48" s="1"/>
  <c r="E270" i="48"/>
  <c r="B270" i="48"/>
  <c r="A270" i="48"/>
  <c r="F269" i="48"/>
  <c r="G269" i="48" s="1"/>
  <c r="E269" i="48"/>
  <c r="B269" i="48"/>
  <c r="A269" i="48"/>
  <c r="F268" i="48"/>
  <c r="G268" i="48" s="1"/>
  <c r="E268" i="48"/>
  <c r="B268" i="48"/>
  <c r="A268" i="48"/>
  <c r="F267" i="48"/>
  <c r="G267" i="48" s="1"/>
  <c r="E267" i="48"/>
  <c r="B267" i="48"/>
  <c r="A267" i="48"/>
  <c r="F266" i="48"/>
  <c r="G266" i="48" s="1"/>
  <c r="E266" i="48"/>
  <c r="B266" i="48"/>
  <c r="A266" i="48"/>
  <c r="F265" i="48"/>
  <c r="G265" i="48" s="1"/>
  <c r="E265" i="48"/>
  <c r="B265" i="48"/>
  <c r="A265" i="48"/>
  <c r="F264" i="48"/>
  <c r="G264" i="48" s="1"/>
  <c r="E264" i="48"/>
  <c r="B264" i="48"/>
  <c r="A264" i="48"/>
  <c r="F263" i="48"/>
  <c r="G263" i="48" s="1"/>
  <c r="E263" i="48"/>
  <c r="B263" i="48"/>
  <c r="A263" i="48"/>
  <c r="F262" i="48"/>
  <c r="G262" i="48" s="1"/>
  <c r="E262" i="48"/>
  <c r="B262" i="48"/>
  <c r="A262" i="48"/>
  <c r="F261" i="48"/>
  <c r="G261" i="48" s="1"/>
  <c r="E261" i="48"/>
  <c r="B261" i="48"/>
  <c r="A261" i="48"/>
  <c r="F260" i="48"/>
  <c r="G260" i="48" s="1"/>
  <c r="E260" i="48"/>
  <c r="B260" i="48"/>
  <c r="A260" i="48"/>
  <c r="F259" i="48"/>
  <c r="G259" i="48" s="1"/>
  <c r="E259" i="48"/>
  <c r="B259" i="48"/>
  <c r="A259" i="48"/>
  <c r="F258" i="48"/>
  <c r="G258" i="48" s="1"/>
  <c r="E258" i="48"/>
  <c r="B258" i="48"/>
  <c r="A258" i="48"/>
  <c r="F257" i="48"/>
  <c r="G257" i="48" s="1"/>
  <c r="E257" i="48"/>
  <c r="B257" i="48"/>
  <c r="A257" i="48"/>
  <c r="F256" i="48"/>
  <c r="G256" i="48" s="1"/>
  <c r="E256" i="48"/>
  <c r="B256" i="48"/>
  <c r="A256" i="48"/>
  <c r="F255" i="48"/>
  <c r="G255" i="48" s="1"/>
  <c r="E255" i="48"/>
  <c r="B255" i="48"/>
  <c r="A255" i="48"/>
  <c r="F254" i="48"/>
  <c r="G254" i="48" s="1"/>
  <c r="E254" i="48"/>
  <c r="B254" i="48"/>
  <c r="A254" i="48"/>
  <c r="F253" i="48"/>
  <c r="G253" i="48" s="1"/>
  <c r="E253" i="48"/>
  <c r="B253" i="48"/>
  <c r="A253" i="48"/>
  <c r="F252" i="48"/>
  <c r="G252" i="48" s="1"/>
  <c r="E252" i="48"/>
  <c r="B252" i="48"/>
  <c r="A252" i="48"/>
  <c r="F251" i="48"/>
  <c r="G251" i="48" s="1"/>
  <c r="E251" i="48"/>
  <c r="B251" i="48"/>
  <c r="A251" i="48"/>
  <c r="F250" i="48"/>
  <c r="G250" i="48" s="1"/>
  <c r="E250" i="48"/>
  <c r="B250" i="48"/>
  <c r="A250" i="48"/>
  <c r="F249" i="48"/>
  <c r="G249" i="48" s="1"/>
  <c r="E249" i="48"/>
  <c r="B249" i="48"/>
  <c r="A249" i="48"/>
  <c r="A230" i="48"/>
  <c r="E230" i="48" s="1"/>
  <c r="F229" i="48"/>
  <c r="G229" i="48" s="1"/>
  <c r="E229" i="48"/>
  <c r="B229" i="48"/>
  <c r="A229" i="48"/>
  <c r="F228" i="48"/>
  <c r="G228" i="48" s="1"/>
  <c r="E228" i="48"/>
  <c r="B228" i="48"/>
  <c r="A228" i="48"/>
  <c r="F227" i="48"/>
  <c r="G227" i="48" s="1"/>
  <c r="E227" i="48"/>
  <c r="B227" i="48"/>
  <c r="A227" i="48"/>
  <c r="F226" i="48"/>
  <c r="G226" i="48" s="1"/>
  <c r="E226" i="48"/>
  <c r="B226" i="48"/>
  <c r="A226" i="48"/>
  <c r="F225" i="48"/>
  <c r="G225" i="48" s="1"/>
  <c r="E225" i="48"/>
  <c r="B225" i="48"/>
  <c r="A225" i="48"/>
  <c r="F224" i="48"/>
  <c r="G224" i="48" s="1"/>
  <c r="E224" i="48"/>
  <c r="B224" i="48"/>
  <c r="A224" i="48"/>
  <c r="F223" i="48"/>
  <c r="G223" i="48" s="1"/>
  <c r="E223" i="48"/>
  <c r="B223" i="48"/>
  <c r="A223" i="48"/>
  <c r="F222" i="48"/>
  <c r="G222" i="48" s="1"/>
  <c r="E222" i="48"/>
  <c r="B222" i="48"/>
  <c r="A222" i="48"/>
  <c r="F221" i="48"/>
  <c r="G221" i="48" s="1"/>
  <c r="E221" i="48"/>
  <c r="B221" i="48"/>
  <c r="A221" i="48"/>
  <c r="F220" i="48"/>
  <c r="G220" i="48" s="1"/>
  <c r="E220" i="48"/>
  <c r="B220" i="48"/>
  <c r="A220" i="48"/>
  <c r="A218" i="48"/>
  <c r="E218" i="48" s="1"/>
  <c r="F217" i="48"/>
  <c r="G217" i="48" s="1"/>
  <c r="E217" i="48"/>
  <c r="B217" i="48"/>
  <c r="A217" i="48"/>
  <c r="F216" i="48"/>
  <c r="G216" i="48" s="1"/>
  <c r="E216" i="48"/>
  <c r="B216" i="48"/>
  <c r="A216" i="48"/>
  <c r="F215" i="48"/>
  <c r="G215" i="48" s="1"/>
  <c r="E215" i="48"/>
  <c r="B215" i="48"/>
  <c r="A215" i="48"/>
  <c r="F214" i="48"/>
  <c r="G214" i="48" s="1"/>
  <c r="E214" i="48"/>
  <c r="B214" i="48"/>
  <c r="A214" i="48"/>
  <c r="F213" i="48"/>
  <c r="G213" i="48" s="1"/>
  <c r="E213" i="48"/>
  <c r="B213" i="48"/>
  <c r="A213" i="48"/>
  <c r="F212" i="48"/>
  <c r="G212" i="48" s="1"/>
  <c r="E212" i="48"/>
  <c r="B212" i="48"/>
  <c r="A212" i="48"/>
  <c r="F211" i="48"/>
  <c r="G211" i="48" s="1"/>
  <c r="E211" i="48"/>
  <c r="B211" i="48"/>
  <c r="A211" i="48"/>
  <c r="F210" i="48"/>
  <c r="G210" i="48" s="1"/>
  <c r="E210" i="48"/>
  <c r="B210" i="48"/>
  <c r="A210" i="48"/>
  <c r="F209" i="48"/>
  <c r="G209" i="48" s="1"/>
  <c r="E209" i="48"/>
  <c r="B209" i="48"/>
  <c r="A209" i="48"/>
  <c r="F208" i="48"/>
  <c r="G208" i="48" s="1"/>
  <c r="E208" i="48"/>
  <c r="B208" i="48"/>
  <c r="A208" i="48"/>
  <c r="F207" i="48"/>
  <c r="G207" i="48" s="1"/>
  <c r="E207" i="48"/>
  <c r="B207" i="48"/>
  <c r="A207" i="48"/>
  <c r="F206" i="48"/>
  <c r="G206" i="48" s="1"/>
  <c r="E206" i="48"/>
  <c r="B206" i="48"/>
  <c r="A206" i="48"/>
  <c r="F205" i="48"/>
  <c r="G205" i="48" s="1"/>
  <c r="E205" i="48"/>
  <c r="B205" i="48"/>
  <c r="A205" i="48"/>
  <c r="F204" i="48"/>
  <c r="G204" i="48" s="1"/>
  <c r="E204" i="48"/>
  <c r="B204" i="48"/>
  <c r="A204" i="48"/>
  <c r="F203" i="48"/>
  <c r="G203" i="48" s="1"/>
  <c r="E203" i="48"/>
  <c r="B203" i="48"/>
  <c r="A203" i="48"/>
  <c r="F202" i="48"/>
  <c r="G202" i="48" s="1"/>
  <c r="E202" i="48"/>
  <c r="B202" i="48"/>
  <c r="A202" i="48"/>
  <c r="F201" i="48"/>
  <c r="G201" i="48" s="1"/>
  <c r="E201" i="48"/>
  <c r="B201" i="48"/>
  <c r="A201" i="48"/>
  <c r="F200" i="48"/>
  <c r="G200" i="48" s="1"/>
  <c r="E200" i="48"/>
  <c r="B200" i="48"/>
  <c r="A200" i="48"/>
  <c r="F199" i="48"/>
  <c r="G199" i="48" s="1"/>
  <c r="E199" i="48"/>
  <c r="B199" i="48"/>
  <c r="A199" i="48"/>
  <c r="F198" i="48"/>
  <c r="G198" i="48" s="1"/>
  <c r="E198" i="48"/>
  <c r="B198" i="48"/>
  <c r="A198" i="48"/>
  <c r="F197" i="48"/>
  <c r="G197" i="48" s="1"/>
  <c r="E197" i="48"/>
  <c r="B197" i="48"/>
  <c r="A197" i="48"/>
  <c r="F196" i="48"/>
  <c r="G196" i="48" s="1"/>
  <c r="E196" i="48"/>
  <c r="B196" i="48"/>
  <c r="A196" i="48"/>
  <c r="F195" i="48"/>
  <c r="G195" i="48" s="1"/>
  <c r="E195" i="48"/>
  <c r="B195" i="48"/>
  <c r="A195" i="48"/>
  <c r="F194" i="48"/>
  <c r="G194" i="48" s="1"/>
  <c r="E194" i="48"/>
  <c r="B194" i="48"/>
  <c r="A194" i="48"/>
  <c r="F193" i="48"/>
  <c r="G193" i="48" s="1"/>
  <c r="E193" i="48"/>
  <c r="B193" i="48"/>
  <c r="A193" i="48"/>
  <c r="F192" i="48"/>
  <c r="G192" i="48" s="1"/>
  <c r="E192" i="48"/>
  <c r="B192" i="48"/>
  <c r="A192" i="48"/>
  <c r="F191" i="48"/>
  <c r="G191" i="48" s="1"/>
  <c r="E191" i="48"/>
  <c r="B191" i="48"/>
  <c r="A191" i="48"/>
  <c r="F190" i="48"/>
  <c r="G190" i="48" s="1"/>
  <c r="E190" i="48"/>
  <c r="B190" i="48"/>
  <c r="A190" i="48"/>
  <c r="F189" i="48"/>
  <c r="G189" i="48" s="1"/>
  <c r="E189" i="48"/>
  <c r="B189" i="48"/>
  <c r="A189" i="48"/>
  <c r="F188" i="48"/>
  <c r="G188" i="48" s="1"/>
  <c r="E188" i="48"/>
  <c r="B188" i="48"/>
  <c r="A188" i="48"/>
  <c r="F187" i="48"/>
  <c r="G187" i="48" s="1"/>
  <c r="E187" i="48"/>
  <c r="B187" i="48"/>
  <c r="A187" i="48"/>
  <c r="F186" i="48"/>
  <c r="G186" i="48" s="1"/>
  <c r="E186" i="48"/>
  <c r="B186" i="48"/>
  <c r="A186" i="48"/>
  <c r="F185" i="48"/>
  <c r="G185" i="48" s="1"/>
  <c r="E185" i="48"/>
  <c r="B185" i="48"/>
  <c r="A185" i="48"/>
  <c r="F184" i="48"/>
  <c r="G184" i="48" s="1"/>
  <c r="E184" i="48"/>
  <c r="B184" i="48"/>
  <c r="A184" i="48"/>
  <c r="F183" i="48"/>
  <c r="G183" i="48" s="1"/>
  <c r="E183" i="48"/>
  <c r="B183" i="48"/>
  <c r="A183" i="48"/>
  <c r="F182" i="48"/>
  <c r="G182" i="48" s="1"/>
  <c r="E182" i="48"/>
  <c r="B182" i="48"/>
  <c r="A182" i="48"/>
  <c r="F181" i="48"/>
  <c r="G181" i="48" s="1"/>
  <c r="E181" i="48"/>
  <c r="B181" i="48"/>
  <c r="A181" i="48"/>
  <c r="F180" i="48"/>
  <c r="G180" i="48" s="1"/>
  <c r="E180" i="48"/>
  <c r="B180" i="48"/>
  <c r="A180" i="48"/>
  <c r="F179" i="48"/>
  <c r="G179" i="48" s="1"/>
  <c r="E179" i="48"/>
  <c r="B179" i="48"/>
  <c r="A179" i="48"/>
  <c r="F178" i="48"/>
  <c r="G178" i="48" s="1"/>
  <c r="E178" i="48"/>
  <c r="B178" i="48"/>
  <c r="A178" i="48"/>
  <c r="F177" i="48"/>
  <c r="G177" i="48" s="1"/>
  <c r="E177" i="48"/>
  <c r="B177" i="48"/>
  <c r="A177" i="48"/>
  <c r="F176" i="48"/>
  <c r="G176" i="48" s="1"/>
  <c r="E176" i="48"/>
  <c r="B176" i="48"/>
  <c r="A176" i="48"/>
  <c r="F175" i="48"/>
  <c r="G175" i="48" s="1"/>
  <c r="E175" i="48"/>
  <c r="B175" i="48"/>
  <c r="A175" i="48"/>
  <c r="F174" i="48"/>
  <c r="G174" i="48" s="1"/>
  <c r="E174" i="48"/>
  <c r="B174" i="48"/>
  <c r="A174" i="48"/>
  <c r="F173" i="48"/>
  <c r="G173" i="48" s="1"/>
  <c r="E173" i="48"/>
  <c r="B173" i="48"/>
  <c r="A173" i="48"/>
  <c r="F172" i="48"/>
  <c r="G172" i="48" s="1"/>
  <c r="E172" i="48"/>
  <c r="B172" i="48"/>
  <c r="A172" i="48"/>
  <c r="F171" i="48"/>
  <c r="G171" i="48" s="1"/>
  <c r="E171" i="48"/>
  <c r="B171" i="48"/>
  <c r="A171" i="48"/>
  <c r="F170" i="48"/>
  <c r="G170" i="48" s="1"/>
  <c r="E170" i="48"/>
  <c r="B170" i="48"/>
  <c r="A170" i="48"/>
  <c r="F169" i="48"/>
  <c r="G169" i="48" s="1"/>
  <c r="E169" i="48"/>
  <c r="B169" i="48"/>
  <c r="A169" i="48"/>
  <c r="F168" i="48"/>
  <c r="G168" i="48" s="1"/>
  <c r="E168" i="48"/>
  <c r="B168" i="48"/>
  <c r="A168" i="48"/>
  <c r="F167" i="48"/>
  <c r="G167" i="48" s="1"/>
  <c r="E167" i="48"/>
  <c r="B167" i="48"/>
  <c r="A167" i="48"/>
  <c r="F166" i="48"/>
  <c r="G166" i="48" s="1"/>
  <c r="E166" i="48"/>
  <c r="B166" i="48"/>
  <c r="A166" i="48"/>
  <c r="F165" i="48"/>
  <c r="G165" i="48" s="1"/>
  <c r="E165" i="48"/>
  <c r="B165" i="48"/>
  <c r="A165" i="48"/>
  <c r="F164" i="48"/>
  <c r="G164" i="48" s="1"/>
  <c r="E164" i="48"/>
  <c r="B164" i="48"/>
  <c r="A164" i="48"/>
  <c r="F163" i="48"/>
  <c r="G163" i="48" s="1"/>
  <c r="E163" i="48"/>
  <c r="B163" i="48"/>
  <c r="A163" i="48"/>
  <c r="F162" i="48"/>
  <c r="G162" i="48" s="1"/>
  <c r="E162" i="48"/>
  <c r="B162" i="48"/>
  <c r="A162" i="48"/>
  <c r="F161" i="48"/>
  <c r="G161" i="48" s="1"/>
  <c r="E161" i="48"/>
  <c r="B161" i="48"/>
  <c r="A161" i="48"/>
  <c r="F160" i="48"/>
  <c r="G160" i="48" s="1"/>
  <c r="E160" i="48"/>
  <c r="B160" i="48"/>
  <c r="A160" i="48"/>
  <c r="F159" i="48"/>
  <c r="G159" i="48" s="1"/>
  <c r="E159" i="48"/>
  <c r="B159" i="48"/>
  <c r="A159" i="48"/>
  <c r="A157" i="48"/>
  <c r="E157" i="48" s="1"/>
  <c r="F156" i="48"/>
  <c r="G156" i="48" s="1"/>
  <c r="E156" i="48"/>
  <c r="B156" i="48"/>
  <c r="A156" i="48"/>
  <c r="F155" i="48"/>
  <c r="G155" i="48" s="1"/>
  <c r="E155" i="48"/>
  <c r="B155" i="48"/>
  <c r="A155" i="48"/>
  <c r="F154" i="48"/>
  <c r="G154" i="48" s="1"/>
  <c r="E154" i="48"/>
  <c r="B154" i="48"/>
  <c r="A154" i="48"/>
  <c r="F153" i="48"/>
  <c r="G153" i="48" s="1"/>
  <c r="E153" i="48"/>
  <c r="B153" i="48"/>
  <c r="A153" i="48"/>
  <c r="F152" i="48"/>
  <c r="G152" i="48" s="1"/>
  <c r="E152" i="48"/>
  <c r="B152" i="48"/>
  <c r="A152" i="48"/>
  <c r="F151" i="48"/>
  <c r="G151" i="48" s="1"/>
  <c r="E151" i="48"/>
  <c r="B151" i="48"/>
  <c r="A151" i="48"/>
  <c r="F150" i="48"/>
  <c r="G150" i="48" s="1"/>
  <c r="E150" i="48"/>
  <c r="B150" i="48"/>
  <c r="A150" i="48"/>
  <c r="F149" i="48"/>
  <c r="G149" i="48" s="1"/>
  <c r="E149" i="48"/>
  <c r="B149" i="48"/>
  <c r="A149" i="48"/>
  <c r="F148" i="48"/>
  <c r="G148" i="48" s="1"/>
  <c r="E148" i="48"/>
  <c r="B148" i="48"/>
  <c r="A148" i="48"/>
  <c r="F147" i="48"/>
  <c r="G147" i="48" s="1"/>
  <c r="E147" i="48"/>
  <c r="B147" i="48"/>
  <c r="A147" i="48"/>
  <c r="F146" i="48"/>
  <c r="G146" i="48" s="1"/>
  <c r="E146" i="48"/>
  <c r="B146" i="48"/>
  <c r="A146" i="48"/>
  <c r="F145" i="48"/>
  <c r="G145" i="48" s="1"/>
  <c r="E145" i="48"/>
  <c r="B145" i="48"/>
  <c r="A145" i="48"/>
  <c r="F144" i="48"/>
  <c r="G144" i="48" s="1"/>
  <c r="E144" i="48"/>
  <c r="B144" i="48"/>
  <c r="A144" i="48"/>
  <c r="F143" i="48"/>
  <c r="G143" i="48" s="1"/>
  <c r="E143" i="48"/>
  <c r="B143" i="48"/>
  <c r="A143" i="48"/>
  <c r="F142" i="48"/>
  <c r="G142" i="48" s="1"/>
  <c r="E142" i="48"/>
  <c r="B142" i="48"/>
  <c r="A142" i="48"/>
  <c r="F141" i="48"/>
  <c r="G141" i="48" s="1"/>
  <c r="E141" i="48"/>
  <c r="B141" i="48"/>
  <c r="A141" i="48"/>
  <c r="F140" i="48"/>
  <c r="G140" i="48" s="1"/>
  <c r="E140" i="48"/>
  <c r="B140" i="48"/>
  <c r="A140" i="48"/>
  <c r="F139" i="48"/>
  <c r="G139" i="48" s="1"/>
  <c r="E139" i="48"/>
  <c r="B139" i="48"/>
  <c r="A139" i="48"/>
  <c r="F138" i="48"/>
  <c r="G138" i="48" s="1"/>
  <c r="E138" i="48"/>
  <c r="B138" i="48"/>
  <c r="A138" i="48"/>
  <c r="F137" i="48"/>
  <c r="G137" i="48" s="1"/>
  <c r="E137" i="48"/>
  <c r="B137" i="48"/>
  <c r="A137" i="48"/>
  <c r="A135" i="48"/>
  <c r="E135" i="48" s="1"/>
  <c r="F134" i="48"/>
  <c r="G134" i="48" s="1"/>
  <c r="E134" i="48"/>
  <c r="B134" i="48"/>
  <c r="A134" i="48"/>
  <c r="F133" i="48"/>
  <c r="G133" i="48" s="1"/>
  <c r="E133" i="48"/>
  <c r="B133" i="48"/>
  <c r="A133" i="48"/>
  <c r="F132" i="48"/>
  <c r="G132" i="48" s="1"/>
  <c r="E132" i="48"/>
  <c r="B132" i="48"/>
  <c r="A132" i="48"/>
  <c r="F131" i="48"/>
  <c r="G131" i="48" s="1"/>
  <c r="E131" i="48"/>
  <c r="B131" i="48"/>
  <c r="A131" i="48"/>
  <c r="F130" i="48"/>
  <c r="G130" i="48" s="1"/>
  <c r="E130" i="48"/>
  <c r="B130" i="48"/>
  <c r="A130" i="48"/>
  <c r="F129" i="48"/>
  <c r="G129" i="48" s="1"/>
  <c r="E129" i="48"/>
  <c r="B129" i="48"/>
  <c r="A129" i="48"/>
  <c r="F128" i="48"/>
  <c r="G128" i="48" s="1"/>
  <c r="E128" i="48"/>
  <c r="B128" i="48"/>
  <c r="A128" i="48"/>
  <c r="F127" i="48"/>
  <c r="G127" i="48" s="1"/>
  <c r="E127" i="48"/>
  <c r="B127" i="48"/>
  <c r="A127" i="48"/>
  <c r="F126" i="48"/>
  <c r="G126" i="48" s="1"/>
  <c r="E126" i="48"/>
  <c r="B126" i="48"/>
  <c r="A126" i="48"/>
  <c r="F125" i="48"/>
  <c r="G125" i="48" s="1"/>
  <c r="E125" i="48"/>
  <c r="B125" i="48"/>
  <c r="A125" i="48"/>
  <c r="F124" i="48"/>
  <c r="G124" i="48" s="1"/>
  <c r="E124" i="48"/>
  <c r="B124" i="48"/>
  <c r="A124" i="48"/>
  <c r="F123" i="48"/>
  <c r="G123" i="48" s="1"/>
  <c r="E123" i="48"/>
  <c r="B123" i="48"/>
  <c r="A123" i="48"/>
  <c r="F122" i="48"/>
  <c r="G122" i="48" s="1"/>
  <c r="E122" i="48"/>
  <c r="B122" i="48"/>
  <c r="A122" i="48"/>
  <c r="F121" i="48"/>
  <c r="G121" i="48" s="1"/>
  <c r="E121" i="48"/>
  <c r="B121" i="48"/>
  <c r="A121" i="48"/>
  <c r="F120" i="48"/>
  <c r="G120" i="48" s="1"/>
  <c r="E120" i="48"/>
  <c r="B120" i="48"/>
  <c r="A120" i="48"/>
  <c r="F119" i="48"/>
  <c r="G119" i="48" s="1"/>
  <c r="E119" i="48"/>
  <c r="B119" i="48"/>
  <c r="A119" i="48"/>
  <c r="A117" i="48"/>
  <c r="E117" i="48" s="1"/>
  <c r="F116" i="48"/>
  <c r="G116" i="48" s="1"/>
  <c r="E116" i="48"/>
  <c r="B116" i="48"/>
  <c r="A116" i="48"/>
  <c r="F115" i="48"/>
  <c r="G115" i="48" s="1"/>
  <c r="E115" i="48"/>
  <c r="B115" i="48"/>
  <c r="A115" i="48"/>
  <c r="F114" i="48"/>
  <c r="G114" i="48" s="1"/>
  <c r="E114" i="48"/>
  <c r="B114" i="48"/>
  <c r="A114" i="48"/>
  <c r="F113" i="48"/>
  <c r="G113" i="48" s="1"/>
  <c r="E113" i="48"/>
  <c r="B113" i="48"/>
  <c r="A113" i="48"/>
  <c r="F112" i="48"/>
  <c r="G112" i="48" s="1"/>
  <c r="E112" i="48"/>
  <c r="B112" i="48"/>
  <c r="A112" i="48"/>
  <c r="F111" i="48"/>
  <c r="G111" i="48" s="1"/>
  <c r="E111" i="48"/>
  <c r="B111" i="48"/>
  <c r="A111" i="48"/>
  <c r="F110" i="48"/>
  <c r="G110" i="48" s="1"/>
  <c r="E110" i="48"/>
  <c r="B110" i="48"/>
  <c r="A110" i="48"/>
  <c r="F109" i="48"/>
  <c r="G109" i="48" s="1"/>
  <c r="E109" i="48"/>
  <c r="B109" i="48"/>
  <c r="A109" i="48"/>
  <c r="F108" i="48"/>
  <c r="G108" i="48" s="1"/>
  <c r="E108" i="48"/>
  <c r="B108" i="48"/>
  <c r="A108" i="48"/>
  <c r="F107" i="48"/>
  <c r="G107" i="48" s="1"/>
  <c r="E107" i="48"/>
  <c r="B107" i="48"/>
  <c r="A107" i="48"/>
  <c r="F106" i="48"/>
  <c r="G106" i="48" s="1"/>
  <c r="E106" i="48"/>
  <c r="B106" i="48"/>
  <c r="A106" i="48"/>
  <c r="F105" i="48"/>
  <c r="G105" i="48" s="1"/>
  <c r="E105" i="48"/>
  <c r="B105" i="48"/>
  <c r="A105" i="48"/>
  <c r="F104" i="48"/>
  <c r="G104" i="48" s="1"/>
  <c r="E104" i="48"/>
  <c r="B104" i="48"/>
  <c r="A104" i="48"/>
  <c r="F103" i="48"/>
  <c r="G103" i="48" s="1"/>
  <c r="E103" i="48"/>
  <c r="B103" i="48"/>
  <c r="A103" i="48"/>
  <c r="F102" i="48"/>
  <c r="G102" i="48" s="1"/>
  <c r="E102" i="48"/>
  <c r="B102" i="48"/>
  <c r="A102" i="48"/>
  <c r="F101" i="48"/>
  <c r="G101" i="48" s="1"/>
  <c r="E101" i="48"/>
  <c r="B101" i="48"/>
  <c r="A101" i="48"/>
  <c r="F100" i="48"/>
  <c r="G100" i="48" s="1"/>
  <c r="E100" i="48"/>
  <c r="B100" i="48"/>
  <c r="A100" i="48"/>
  <c r="F99" i="48"/>
  <c r="G99" i="48" s="1"/>
  <c r="E99" i="48"/>
  <c r="B99" i="48"/>
  <c r="A99" i="48"/>
  <c r="A97" i="48"/>
  <c r="E97" i="48" s="1"/>
  <c r="F96" i="48"/>
  <c r="G96" i="48" s="1"/>
  <c r="E96" i="48"/>
  <c r="B96" i="48"/>
  <c r="A96" i="48"/>
  <c r="F95" i="48"/>
  <c r="G95" i="48" s="1"/>
  <c r="E95" i="48"/>
  <c r="B95" i="48"/>
  <c r="A95" i="48"/>
  <c r="F94" i="48"/>
  <c r="G94" i="48" s="1"/>
  <c r="E94" i="48"/>
  <c r="B94" i="48"/>
  <c r="A94" i="48"/>
  <c r="F93" i="48"/>
  <c r="G93" i="48" s="1"/>
  <c r="E93" i="48"/>
  <c r="B93" i="48"/>
  <c r="A93" i="48"/>
  <c r="F92" i="48"/>
  <c r="G92" i="48" s="1"/>
  <c r="E92" i="48"/>
  <c r="B92" i="48"/>
  <c r="A92" i="48"/>
  <c r="F91" i="48"/>
  <c r="G91" i="48" s="1"/>
  <c r="E91" i="48"/>
  <c r="B91" i="48"/>
  <c r="A91" i="48"/>
  <c r="F90" i="48"/>
  <c r="G90" i="48" s="1"/>
  <c r="E90" i="48"/>
  <c r="B90" i="48"/>
  <c r="A90" i="48"/>
  <c r="F89" i="48"/>
  <c r="G89" i="48" s="1"/>
  <c r="E89" i="48"/>
  <c r="B89" i="48"/>
  <c r="A89" i="48"/>
  <c r="F88" i="48"/>
  <c r="G88" i="48" s="1"/>
  <c r="E88" i="48"/>
  <c r="B88" i="48"/>
  <c r="A88" i="48"/>
  <c r="F87" i="48"/>
  <c r="G87" i="48" s="1"/>
  <c r="E87" i="48"/>
  <c r="B87" i="48"/>
  <c r="A87" i="48"/>
  <c r="F86" i="48"/>
  <c r="G86" i="48" s="1"/>
  <c r="E86" i="48"/>
  <c r="B86" i="48"/>
  <c r="A86" i="48"/>
  <c r="F85" i="48"/>
  <c r="G85" i="48" s="1"/>
  <c r="E85" i="48"/>
  <c r="B85" i="48"/>
  <c r="A85" i="48"/>
  <c r="F84" i="48"/>
  <c r="G84" i="48" s="1"/>
  <c r="E84" i="48"/>
  <c r="B84" i="48"/>
  <c r="A84" i="48"/>
  <c r="F83" i="48"/>
  <c r="G83" i="48" s="1"/>
  <c r="E83" i="48"/>
  <c r="B83" i="48"/>
  <c r="A83" i="48"/>
  <c r="F82" i="48"/>
  <c r="G82" i="48" s="1"/>
  <c r="E82" i="48"/>
  <c r="B82" i="48"/>
  <c r="A82" i="48"/>
  <c r="F81" i="48"/>
  <c r="G81" i="48" s="1"/>
  <c r="E81" i="48"/>
  <c r="B81" i="48"/>
  <c r="A81" i="48"/>
  <c r="F80" i="48"/>
  <c r="G80" i="48" s="1"/>
  <c r="E80" i="48"/>
  <c r="B80" i="48"/>
  <c r="A80" i="48"/>
  <c r="F79" i="48"/>
  <c r="G79" i="48" s="1"/>
  <c r="E79" i="48"/>
  <c r="B79" i="48"/>
  <c r="A79" i="48"/>
  <c r="F78" i="48"/>
  <c r="G78" i="48" s="1"/>
  <c r="E78" i="48"/>
  <c r="B78" i="48"/>
  <c r="A78" i="48"/>
  <c r="F77" i="48"/>
  <c r="G77" i="48" s="1"/>
  <c r="E77" i="48"/>
  <c r="B77" i="48"/>
  <c r="A77" i="48"/>
  <c r="F76" i="48"/>
  <c r="G76" i="48" s="1"/>
  <c r="E76" i="48"/>
  <c r="B76" i="48"/>
  <c r="A76" i="48"/>
  <c r="F75" i="48"/>
  <c r="G75" i="48" s="1"/>
  <c r="E75" i="48"/>
  <c r="B75" i="48"/>
  <c r="A75" i="48"/>
  <c r="F74" i="48"/>
  <c r="G74" i="48" s="1"/>
  <c r="E74" i="48"/>
  <c r="B74" i="48"/>
  <c r="A74" i="48"/>
  <c r="F73" i="48"/>
  <c r="G73" i="48" s="1"/>
  <c r="E73" i="48"/>
  <c r="B73" i="48"/>
  <c r="A73" i="48"/>
  <c r="F72" i="48"/>
  <c r="G72" i="48" s="1"/>
  <c r="E72" i="48"/>
  <c r="B72" i="48"/>
  <c r="A72" i="48"/>
  <c r="F71" i="48"/>
  <c r="G71" i="48" s="1"/>
  <c r="E71" i="48"/>
  <c r="B71" i="48"/>
  <c r="A71" i="48"/>
  <c r="F70" i="48"/>
  <c r="G70" i="48" s="1"/>
  <c r="E70" i="48"/>
  <c r="B70" i="48"/>
  <c r="A70" i="48"/>
  <c r="F69" i="48"/>
  <c r="G69" i="48" s="1"/>
  <c r="E69" i="48"/>
  <c r="B69" i="48"/>
  <c r="A69" i="48"/>
  <c r="F68" i="48"/>
  <c r="G68" i="48" s="1"/>
  <c r="E68" i="48"/>
  <c r="B68" i="48"/>
  <c r="A68" i="48"/>
  <c r="F67" i="48"/>
  <c r="G67" i="48" s="1"/>
  <c r="E67" i="48"/>
  <c r="B67" i="48"/>
  <c r="A67" i="48"/>
  <c r="F66" i="48"/>
  <c r="G66" i="48" s="1"/>
  <c r="E66" i="48"/>
  <c r="B66" i="48"/>
  <c r="A66" i="48"/>
  <c r="F65" i="48"/>
  <c r="G65" i="48" s="1"/>
  <c r="E65" i="48"/>
  <c r="B65" i="48"/>
  <c r="A65" i="48"/>
  <c r="F64" i="48"/>
  <c r="G64" i="48" s="1"/>
  <c r="E64" i="48"/>
  <c r="B64" i="48"/>
  <c r="A64" i="48"/>
  <c r="F63" i="48"/>
  <c r="G63" i="48" s="1"/>
  <c r="E63" i="48"/>
  <c r="B63" i="48"/>
  <c r="A63" i="48"/>
  <c r="F62" i="48"/>
  <c r="G62" i="48" s="1"/>
  <c r="E62" i="48"/>
  <c r="B62" i="48"/>
  <c r="A62" i="48"/>
  <c r="F61" i="48"/>
  <c r="G61" i="48" s="1"/>
  <c r="E61" i="48"/>
  <c r="B61" i="48"/>
  <c r="A61" i="48"/>
  <c r="F60" i="48"/>
  <c r="G60" i="48" s="1"/>
  <c r="E60" i="48"/>
  <c r="B60" i="48"/>
  <c r="A60" i="48"/>
  <c r="B5" i="48"/>
  <c r="A5" i="48"/>
  <c r="B4" i="48"/>
  <c r="A4" i="48"/>
  <c r="B3" i="48"/>
  <c r="A3" i="48"/>
  <c r="B2" i="48"/>
  <c r="C321" i="48" l="1"/>
  <c r="H321" i="48"/>
  <c r="H8" i="43" l="1"/>
  <c r="H9" i="43"/>
  <c r="H10" i="43"/>
  <c r="H11" i="43"/>
  <c r="H12" i="43"/>
  <c r="H13" i="43"/>
  <c r="H14" i="43"/>
  <c r="H15" i="43"/>
  <c r="H16" i="43"/>
  <c r="C228" i="48" l="1"/>
  <c r="H228" i="48"/>
  <c r="C224" i="48"/>
  <c r="H224" i="48"/>
  <c r="C227" i="48"/>
  <c r="H227" i="48"/>
  <c r="C223" i="48"/>
  <c r="H223" i="48"/>
  <c r="C226" i="48"/>
  <c r="H226" i="48"/>
  <c r="C222" i="48"/>
  <c r="H222" i="48"/>
  <c r="C229" i="48"/>
  <c r="H229" i="48"/>
  <c r="C225" i="48"/>
  <c r="H225" i="48"/>
  <c r="C221" i="48"/>
  <c r="H221" i="48"/>
  <c r="C2" i="35"/>
  <c r="J8" i="33"/>
  <c r="O29" i="33"/>
  <c r="K15" i="35"/>
  <c r="I15" i="35"/>
  <c r="K32" i="42"/>
  <c r="I32" i="42"/>
  <c r="G20" i="37"/>
  <c r="K20" i="37" s="1"/>
  <c r="K19" i="37"/>
  <c r="I19" i="37"/>
  <c r="H18" i="37"/>
  <c r="B1" i="43"/>
  <c r="C107" i="48" l="1"/>
  <c r="H107" i="48"/>
  <c r="H23" i="37"/>
  <c r="H33" i="14"/>
  <c r="H65" i="41"/>
  <c r="A98" i="48"/>
  <c r="E98" i="48" s="1"/>
  <c r="A118" i="48"/>
  <c r="E118" i="48" s="1"/>
  <c r="A136" i="48"/>
  <c r="E136" i="48" s="1"/>
  <c r="A158" i="48"/>
  <c r="E158" i="48" s="1"/>
  <c r="A219" i="48"/>
  <c r="E219" i="48" s="1"/>
  <c r="A248" i="48"/>
  <c r="E248" i="48" s="1"/>
  <c r="A289" i="48"/>
  <c r="E289" i="48" s="1"/>
  <c r="A59" i="48"/>
  <c r="E59" i="48" s="1"/>
  <c r="C24" i="17"/>
  <c r="B24" i="17"/>
  <c r="C23" i="17"/>
  <c r="B23" i="17"/>
  <c r="C22" i="17"/>
  <c r="B22" i="17"/>
  <c r="C82" i="48" l="1"/>
  <c r="H82" i="48"/>
  <c r="C110" i="48"/>
  <c r="H110" i="48"/>
  <c r="C204" i="48"/>
  <c r="H204" i="48"/>
  <c r="B1" i="33"/>
  <c r="A299" i="48" s="1"/>
  <c r="E299" i="48" s="1"/>
  <c r="D5" i="33"/>
  <c r="D4" i="33"/>
  <c r="D3" i="33"/>
  <c r="B1" i="35"/>
  <c r="B1" i="42"/>
  <c r="C4" i="42"/>
  <c r="C3" i="42"/>
  <c r="C2" i="42"/>
  <c r="C4" i="43"/>
  <c r="C3" i="43"/>
  <c r="C2" i="43"/>
  <c r="B1" i="41"/>
  <c r="C4" i="41"/>
  <c r="C3" i="41"/>
  <c r="C2" i="41"/>
  <c r="B1" i="38"/>
  <c r="C4" i="38"/>
  <c r="C3" i="38"/>
  <c r="C2" i="38"/>
  <c r="B1" i="39"/>
  <c r="C4" i="39"/>
  <c r="C3" i="39"/>
  <c r="C2" i="39"/>
  <c r="H21" i="37"/>
  <c r="H22" i="37"/>
  <c r="E21" i="37"/>
  <c r="B1" i="37"/>
  <c r="C4" i="37"/>
  <c r="C3" i="37"/>
  <c r="C2" i="37"/>
  <c r="C109" i="48" l="1"/>
  <c r="H109" i="48"/>
  <c r="C108" i="48"/>
  <c r="C23" i="37"/>
  <c r="D30" i="42"/>
  <c r="E30" i="42" s="1"/>
  <c r="D11" i="42"/>
  <c r="E11" i="42" s="1"/>
  <c r="D14" i="42"/>
  <c r="E14" i="42" s="1"/>
  <c r="D13" i="42"/>
  <c r="E13" i="42" s="1"/>
  <c r="C28" i="42"/>
  <c r="E28" i="42" s="1"/>
  <c r="D12" i="42"/>
  <c r="E12" i="42" s="1"/>
  <c r="C26" i="42"/>
  <c r="E26" i="42" s="1"/>
  <c r="H24" i="37"/>
  <c r="H39" i="14"/>
  <c r="C4" i="14"/>
  <c r="B1" i="14"/>
  <c r="C3" i="14"/>
  <c r="C2" i="14"/>
  <c r="E23" i="37" l="1"/>
  <c r="E24" i="37" s="1"/>
  <c r="C86" i="48"/>
  <c r="H86" i="48"/>
  <c r="H108" i="48"/>
  <c r="N24" i="37"/>
  <c r="I22" i="39" l="1"/>
  <c r="I23" i="39"/>
  <c r="C153" i="48" l="1"/>
  <c r="H153" i="48"/>
  <c r="C152" i="48"/>
  <c r="H152" i="48"/>
  <c r="K26" i="41"/>
  <c r="I26" i="41"/>
  <c r="K15" i="41"/>
  <c r="I15" i="41"/>
  <c r="K19" i="41"/>
  <c r="I19" i="41"/>
  <c r="K39" i="41"/>
  <c r="I39" i="41"/>
  <c r="K46" i="41"/>
  <c r="I46" i="41"/>
  <c r="K63" i="41"/>
  <c r="I63" i="41"/>
  <c r="K79" i="41" l="1"/>
  <c r="I79" i="41"/>
  <c r="K17" i="43" l="1"/>
  <c r="I17" i="43"/>
  <c r="H7" i="43"/>
  <c r="E7" i="43"/>
  <c r="C220" i="48" l="1"/>
  <c r="C230" i="48" s="1"/>
  <c r="E17" i="43"/>
  <c r="H17" i="43"/>
  <c r="C34" i="17" s="1"/>
  <c r="H7" i="38"/>
  <c r="E7" i="38"/>
  <c r="H220" i="48" l="1"/>
  <c r="H230" i="48" s="1"/>
  <c r="N17" i="43"/>
  <c r="D34" i="17" s="1"/>
  <c r="C119" i="48"/>
  <c r="H31" i="42"/>
  <c r="H30" i="42"/>
  <c r="H29" i="42"/>
  <c r="H28" i="42"/>
  <c r="H26" i="42"/>
  <c r="H20" i="42"/>
  <c r="H16" i="42"/>
  <c r="H14" i="42"/>
  <c r="H13" i="42"/>
  <c r="H12" i="42"/>
  <c r="H11" i="42"/>
  <c r="C263" i="48" l="1"/>
  <c r="H263" i="48"/>
  <c r="C274" i="48"/>
  <c r="H274" i="48"/>
  <c r="C273" i="48"/>
  <c r="H273" i="48"/>
  <c r="C269" i="48"/>
  <c r="H269" i="48"/>
  <c r="C257" i="48"/>
  <c r="H257" i="48"/>
  <c r="C271" i="48"/>
  <c r="H271" i="48"/>
  <c r="C255" i="48"/>
  <c r="H255" i="48"/>
  <c r="C256" i="48"/>
  <c r="H256" i="48"/>
  <c r="C253" i="48"/>
  <c r="H253" i="48"/>
  <c r="C259" i="48"/>
  <c r="H259" i="48"/>
  <c r="C272" i="48"/>
  <c r="H272" i="48"/>
  <c r="H119" i="48"/>
  <c r="H19" i="42"/>
  <c r="H27" i="42"/>
  <c r="H25" i="42"/>
  <c r="H24" i="42"/>
  <c r="H22" i="42"/>
  <c r="H15" i="42"/>
  <c r="H18" i="42"/>
  <c r="H17" i="42"/>
  <c r="H10" i="42"/>
  <c r="H8" i="42"/>
  <c r="H7" i="42"/>
  <c r="K80" i="41"/>
  <c r="I80" i="41"/>
  <c r="E8" i="41"/>
  <c r="H8" i="41"/>
  <c r="E9" i="41"/>
  <c r="H9" i="41"/>
  <c r="E10" i="41"/>
  <c r="H10" i="41"/>
  <c r="E11" i="41"/>
  <c r="H11" i="41"/>
  <c r="E12" i="41"/>
  <c r="H12" i="41"/>
  <c r="E13" i="41"/>
  <c r="H13" i="41"/>
  <c r="E14" i="41"/>
  <c r="H14" i="41"/>
  <c r="E17" i="41"/>
  <c r="H17" i="41"/>
  <c r="E18" i="41"/>
  <c r="H18" i="41"/>
  <c r="E21" i="41"/>
  <c r="H21" i="41"/>
  <c r="E22" i="41"/>
  <c r="H22" i="41"/>
  <c r="E23" i="41"/>
  <c r="H23" i="41"/>
  <c r="E24" i="41"/>
  <c r="H24" i="41"/>
  <c r="E25" i="41"/>
  <c r="H25" i="41"/>
  <c r="E28" i="41"/>
  <c r="H28" i="41"/>
  <c r="E29" i="41"/>
  <c r="H29" i="41"/>
  <c r="E30" i="41"/>
  <c r="H30" i="41"/>
  <c r="E31" i="41"/>
  <c r="H31" i="41"/>
  <c r="E32" i="41"/>
  <c r="H32" i="41"/>
  <c r="E33" i="41"/>
  <c r="H33" i="41"/>
  <c r="E34" i="41"/>
  <c r="H34" i="41"/>
  <c r="E35" i="41"/>
  <c r="H35" i="41"/>
  <c r="E36" i="41"/>
  <c r="H36" i="41"/>
  <c r="E37" i="41"/>
  <c r="H37" i="41"/>
  <c r="E38" i="41"/>
  <c r="H38" i="41"/>
  <c r="E41" i="41"/>
  <c r="H41" i="41"/>
  <c r="E42" i="41"/>
  <c r="H42" i="41"/>
  <c r="E43" i="41"/>
  <c r="H43" i="41"/>
  <c r="E44" i="41"/>
  <c r="H44" i="41"/>
  <c r="E45" i="41"/>
  <c r="H45" i="41"/>
  <c r="E48" i="41"/>
  <c r="H48" i="41"/>
  <c r="E49" i="41"/>
  <c r="H49" i="41"/>
  <c r="E50" i="41"/>
  <c r="H50" i="41"/>
  <c r="E51" i="41"/>
  <c r="H51" i="41"/>
  <c r="E52" i="41"/>
  <c r="H52" i="41"/>
  <c r="E53" i="41"/>
  <c r="H53" i="41"/>
  <c r="E54" i="41"/>
  <c r="H54" i="41"/>
  <c r="E55" i="41"/>
  <c r="H55" i="41"/>
  <c r="E56" i="41"/>
  <c r="H56" i="41"/>
  <c r="E57" i="41"/>
  <c r="H57" i="41"/>
  <c r="E58" i="41"/>
  <c r="H58" i="41"/>
  <c r="E59" i="41"/>
  <c r="H59" i="41"/>
  <c r="E60" i="41"/>
  <c r="H60" i="41"/>
  <c r="E61" i="41"/>
  <c r="H61" i="41"/>
  <c r="E62" i="41"/>
  <c r="H62" i="41"/>
  <c r="E65" i="41"/>
  <c r="E66" i="41"/>
  <c r="H66" i="41"/>
  <c r="E67" i="41"/>
  <c r="H67" i="41"/>
  <c r="E68" i="41"/>
  <c r="H68" i="41"/>
  <c r="E69" i="41"/>
  <c r="H69" i="41"/>
  <c r="E70" i="41"/>
  <c r="H70" i="41"/>
  <c r="E71" i="41"/>
  <c r="H71" i="41"/>
  <c r="E72" i="41"/>
  <c r="H72" i="41"/>
  <c r="E73" i="41"/>
  <c r="H73" i="41"/>
  <c r="E74" i="41"/>
  <c r="H74" i="41"/>
  <c r="E75" i="41"/>
  <c r="H75" i="41"/>
  <c r="E76" i="41"/>
  <c r="H76" i="41"/>
  <c r="E77" i="41"/>
  <c r="H77" i="41"/>
  <c r="E78" i="41"/>
  <c r="H78" i="41"/>
  <c r="C208" i="48" l="1"/>
  <c r="H208" i="48"/>
  <c r="C216" i="48"/>
  <c r="H216" i="48"/>
  <c r="C212" i="48"/>
  <c r="H212" i="48"/>
  <c r="C206" i="48"/>
  <c r="H206" i="48"/>
  <c r="C207" i="48"/>
  <c r="H207" i="48"/>
  <c r="C214" i="48"/>
  <c r="H214" i="48"/>
  <c r="C210" i="48"/>
  <c r="H210" i="48"/>
  <c r="C217" i="48"/>
  <c r="H217" i="48"/>
  <c r="C215" i="48"/>
  <c r="H215" i="48"/>
  <c r="C213" i="48"/>
  <c r="H213" i="48"/>
  <c r="C211" i="48"/>
  <c r="H211" i="48"/>
  <c r="C209" i="48"/>
  <c r="H209" i="48"/>
  <c r="C205" i="48"/>
  <c r="C191" i="48"/>
  <c r="H191" i="48"/>
  <c r="C189" i="48"/>
  <c r="C203" i="48"/>
  <c r="H203" i="48"/>
  <c r="C201" i="48"/>
  <c r="H201" i="48"/>
  <c r="C199" i="48"/>
  <c r="H199" i="48"/>
  <c r="C197" i="48"/>
  <c r="H197" i="48"/>
  <c r="C195" i="48"/>
  <c r="H195" i="48"/>
  <c r="C193" i="48"/>
  <c r="H193" i="48"/>
  <c r="C202" i="48"/>
  <c r="H202" i="48"/>
  <c r="C200" i="48"/>
  <c r="H200" i="48"/>
  <c r="C198" i="48"/>
  <c r="H198" i="48"/>
  <c r="C196" i="48"/>
  <c r="H196" i="48"/>
  <c r="C194" i="48"/>
  <c r="H194" i="48"/>
  <c r="C192" i="48"/>
  <c r="H192" i="48"/>
  <c r="C190" i="48"/>
  <c r="H190" i="48"/>
  <c r="C187" i="48"/>
  <c r="H187" i="48"/>
  <c r="C185" i="48"/>
  <c r="H185" i="48"/>
  <c r="C188" i="48"/>
  <c r="H188" i="48"/>
  <c r="C186" i="48"/>
  <c r="H186" i="48"/>
  <c r="C184" i="48"/>
  <c r="C183" i="48"/>
  <c r="H183" i="48"/>
  <c r="C181" i="48"/>
  <c r="H181" i="48"/>
  <c r="C179" i="48"/>
  <c r="H179" i="48"/>
  <c r="C177" i="48"/>
  <c r="H177" i="48"/>
  <c r="C175" i="48"/>
  <c r="H175" i="48"/>
  <c r="C173" i="48"/>
  <c r="C182" i="48"/>
  <c r="H182" i="48"/>
  <c r="C180" i="48"/>
  <c r="H180" i="48"/>
  <c r="C178" i="48"/>
  <c r="H178" i="48"/>
  <c r="C176" i="48"/>
  <c r="H176" i="48"/>
  <c r="C174" i="48"/>
  <c r="H174" i="48"/>
  <c r="C171" i="48"/>
  <c r="H171" i="48"/>
  <c r="C169" i="48"/>
  <c r="H169" i="48"/>
  <c r="C172" i="48"/>
  <c r="H172" i="48"/>
  <c r="C170" i="48"/>
  <c r="H170" i="48"/>
  <c r="C168" i="48"/>
  <c r="C167" i="48"/>
  <c r="H167" i="48"/>
  <c r="C166" i="48"/>
  <c r="C165" i="48"/>
  <c r="H165" i="48"/>
  <c r="C163" i="48"/>
  <c r="H163" i="48"/>
  <c r="C161" i="48"/>
  <c r="H161" i="48"/>
  <c r="C159" i="48"/>
  <c r="C164" i="48"/>
  <c r="H164" i="48"/>
  <c r="C162" i="48"/>
  <c r="H162" i="48"/>
  <c r="C160" i="48"/>
  <c r="H160" i="48"/>
  <c r="C268" i="48"/>
  <c r="H268" i="48"/>
  <c r="C260" i="48"/>
  <c r="H260" i="48"/>
  <c r="C254" i="48"/>
  <c r="H254" i="48"/>
  <c r="C250" i="48"/>
  <c r="H250" i="48"/>
  <c r="C258" i="48"/>
  <c r="H258" i="48"/>
  <c r="C270" i="48"/>
  <c r="H270" i="48"/>
  <c r="C267" i="48"/>
  <c r="H267" i="48"/>
  <c r="C261" i="48"/>
  <c r="H261" i="48"/>
  <c r="C252" i="48"/>
  <c r="H252" i="48"/>
  <c r="C265" i="48"/>
  <c r="H265" i="48"/>
  <c r="C262" i="48"/>
  <c r="H262" i="48"/>
  <c r="C249" i="48"/>
  <c r="H79" i="41"/>
  <c r="H21" i="42"/>
  <c r="E46" i="41"/>
  <c r="E79" i="41"/>
  <c r="H39" i="41"/>
  <c r="H9" i="42"/>
  <c r="E63" i="41"/>
  <c r="H23" i="42"/>
  <c r="H63" i="41"/>
  <c r="H46" i="41"/>
  <c r="E39" i="41"/>
  <c r="H19" i="41"/>
  <c r="H26" i="41"/>
  <c r="E26" i="41"/>
  <c r="E19" i="41"/>
  <c r="E15" i="41"/>
  <c r="H15" i="41"/>
  <c r="E7" i="42"/>
  <c r="K23" i="38"/>
  <c r="I23" i="38"/>
  <c r="K33" i="37"/>
  <c r="K32" i="37"/>
  <c r="I33" i="37"/>
  <c r="I32" i="37"/>
  <c r="K24" i="37"/>
  <c r="I24" i="37"/>
  <c r="K13" i="37"/>
  <c r="I13" i="37"/>
  <c r="I34" i="14"/>
  <c r="I51" i="14"/>
  <c r="I50" i="14"/>
  <c r="K17" i="14"/>
  <c r="K34" i="14"/>
  <c r="K51" i="14"/>
  <c r="K50" i="14"/>
  <c r="E80" i="41" l="1"/>
  <c r="H205" i="48"/>
  <c r="N79" i="41"/>
  <c r="H189" i="48"/>
  <c r="N63" i="41"/>
  <c r="H184" i="48"/>
  <c r="N46" i="41"/>
  <c r="XFD46" i="41" s="1"/>
  <c r="H173" i="48"/>
  <c r="N39" i="41"/>
  <c r="H168" i="48"/>
  <c r="N26" i="41"/>
  <c r="XFD26" i="41" s="1"/>
  <c r="C218" i="48"/>
  <c r="H166" i="48"/>
  <c r="N19" i="41"/>
  <c r="H159" i="48"/>
  <c r="N15" i="41"/>
  <c r="C264" i="48"/>
  <c r="H264" i="48"/>
  <c r="C251" i="48"/>
  <c r="H251" i="48"/>
  <c r="C266" i="48"/>
  <c r="H266" i="48"/>
  <c r="H249" i="48"/>
  <c r="N32" i="42"/>
  <c r="D36" i="17" s="1"/>
  <c r="H80" i="41"/>
  <c r="C33" i="17" s="1"/>
  <c r="H32" i="42"/>
  <c r="C36" i="17" s="1"/>
  <c r="F36" i="17" s="1"/>
  <c r="E32" i="42"/>
  <c r="C275" i="48" l="1"/>
  <c r="N80" i="41"/>
  <c r="D33" i="17" s="1"/>
  <c r="H218" i="48"/>
  <c r="H275" i="48"/>
  <c r="F35" i="17"/>
  <c r="I24" i="39"/>
  <c r="I25" i="39"/>
  <c r="I26" i="39"/>
  <c r="C155" i="48" l="1"/>
  <c r="H155" i="48"/>
  <c r="C154" i="48"/>
  <c r="H154" i="48"/>
  <c r="C156" i="48"/>
  <c r="H156" i="48"/>
  <c r="J27" i="39"/>
  <c r="L27" i="39" s="1"/>
  <c r="I21" i="39"/>
  <c r="I20" i="39"/>
  <c r="I19" i="39"/>
  <c r="I18" i="39"/>
  <c r="I17" i="39"/>
  <c r="I16" i="39"/>
  <c r="I15" i="39"/>
  <c r="I14" i="39"/>
  <c r="I13" i="39"/>
  <c r="I12" i="39"/>
  <c r="I11" i="39"/>
  <c r="I10" i="39"/>
  <c r="I9" i="39"/>
  <c r="I8" i="39"/>
  <c r="I7" i="39"/>
  <c r="F7" i="39"/>
  <c r="C143" i="48" l="1"/>
  <c r="H143" i="48"/>
  <c r="C151" i="48"/>
  <c r="H151" i="48"/>
  <c r="C149" i="48"/>
  <c r="H149" i="48"/>
  <c r="C139" i="48"/>
  <c r="C157" i="48" s="1"/>
  <c r="H139" i="48"/>
  <c r="C147" i="48"/>
  <c r="H147" i="48"/>
  <c r="C140" i="48"/>
  <c r="H140" i="48"/>
  <c r="C144" i="48"/>
  <c r="H144" i="48"/>
  <c r="C148" i="48"/>
  <c r="H148" i="48"/>
  <c r="C137" i="48"/>
  <c r="C141" i="48"/>
  <c r="H141" i="48"/>
  <c r="C145" i="48"/>
  <c r="H145" i="48"/>
  <c r="C138" i="48"/>
  <c r="H138" i="48"/>
  <c r="C142" i="48"/>
  <c r="H142" i="48"/>
  <c r="C146" i="48"/>
  <c r="H146" i="48"/>
  <c r="C150" i="48"/>
  <c r="H150" i="48"/>
  <c r="F27" i="39"/>
  <c r="I27" i="39"/>
  <c r="H22" i="38"/>
  <c r="H21" i="38"/>
  <c r="H20" i="38"/>
  <c r="H19" i="38"/>
  <c r="H18" i="38"/>
  <c r="H17" i="38"/>
  <c r="H16" i="38"/>
  <c r="H15" i="38"/>
  <c r="H14" i="38"/>
  <c r="H13" i="38"/>
  <c r="H12" i="38"/>
  <c r="H11" i="38"/>
  <c r="H10" i="38"/>
  <c r="H9" i="38"/>
  <c r="H8" i="38"/>
  <c r="H31" i="37"/>
  <c r="H30" i="37"/>
  <c r="H29" i="37"/>
  <c r="H28" i="37"/>
  <c r="H27" i="37"/>
  <c r="H26" i="37"/>
  <c r="E26" i="37"/>
  <c r="G25" i="37"/>
  <c r="K25" i="37" s="1"/>
  <c r="H17" i="37"/>
  <c r="H16" i="37"/>
  <c r="H15" i="37"/>
  <c r="E15" i="37"/>
  <c r="G14" i="37"/>
  <c r="K14" i="37" s="1"/>
  <c r="H12" i="37"/>
  <c r="H11" i="37"/>
  <c r="H10" i="37"/>
  <c r="H9" i="37"/>
  <c r="H8" i="37"/>
  <c r="E8" i="37"/>
  <c r="G7" i="37"/>
  <c r="K7" i="37" s="1"/>
  <c r="C113" i="48" l="1"/>
  <c r="H113" i="48"/>
  <c r="C114" i="48"/>
  <c r="H114" i="48"/>
  <c r="C111" i="48"/>
  <c r="C115" i="48"/>
  <c r="H115" i="48"/>
  <c r="C112" i="48"/>
  <c r="H112" i="48"/>
  <c r="C116" i="48"/>
  <c r="H116" i="48"/>
  <c r="C104" i="48"/>
  <c r="C105" i="48"/>
  <c r="H105" i="48"/>
  <c r="C106" i="48"/>
  <c r="H106" i="48"/>
  <c r="C102" i="48"/>
  <c r="H102" i="48"/>
  <c r="C103" i="48"/>
  <c r="H103" i="48"/>
  <c r="C101" i="48"/>
  <c r="H101" i="48"/>
  <c r="C99" i="48"/>
  <c r="C100" i="48"/>
  <c r="H100" i="48"/>
  <c r="H137" i="48"/>
  <c r="H157" i="48" s="1"/>
  <c r="O27" i="39"/>
  <c r="D32" i="17" s="1"/>
  <c r="C126" i="48"/>
  <c r="H126" i="48"/>
  <c r="C127" i="48"/>
  <c r="H127" i="48"/>
  <c r="C131" i="48"/>
  <c r="H131" i="48"/>
  <c r="C122" i="48"/>
  <c r="H122" i="48"/>
  <c r="C130" i="48"/>
  <c r="H130" i="48"/>
  <c r="C123" i="48"/>
  <c r="H123" i="48"/>
  <c r="C120" i="48"/>
  <c r="C135" i="48" s="1"/>
  <c r="C124" i="48"/>
  <c r="H124" i="48"/>
  <c r="C128" i="48"/>
  <c r="H128" i="48"/>
  <c r="C132" i="48"/>
  <c r="H132" i="48"/>
  <c r="C134" i="48"/>
  <c r="H134" i="48"/>
  <c r="C121" i="48"/>
  <c r="H121" i="48"/>
  <c r="C125" i="48"/>
  <c r="H125" i="48"/>
  <c r="C129" i="48"/>
  <c r="H129" i="48"/>
  <c r="C133" i="48"/>
  <c r="H133" i="48"/>
  <c r="C32" i="17"/>
  <c r="E19" i="37"/>
  <c r="H19" i="37"/>
  <c r="H13" i="37"/>
  <c r="E13" i="37"/>
  <c r="H32" i="37"/>
  <c r="E23" i="38"/>
  <c r="H23" i="38"/>
  <c r="C31" i="17" s="1"/>
  <c r="E32" i="37"/>
  <c r="E19" i="14"/>
  <c r="G35" i="14"/>
  <c r="K35" i="14" s="1"/>
  <c r="G18" i="14"/>
  <c r="K18" i="14" s="1"/>
  <c r="G8" i="14"/>
  <c r="K8" i="14" s="1"/>
  <c r="C37" i="35"/>
  <c r="J9" i="33"/>
  <c r="J10" i="33"/>
  <c r="J11" i="33"/>
  <c r="J12" i="33"/>
  <c r="J13" i="33"/>
  <c r="J14" i="33"/>
  <c r="J15" i="33"/>
  <c r="J16" i="33"/>
  <c r="J17" i="33"/>
  <c r="J18" i="33"/>
  <c r="J19" i="33"/>
  <c r="J20" i="33"/>
  <c r="J21" i="33"/>
  <c r="J22" i="33"/>
  <c r="J23" i="33"/>
  <c r="J24" i="33"/>
  <c r="J25" i="33"/>
  <c r="J26" i="33"/>
  <c r="J27" i="33"/>
  <c r="J28" i="33"/>
  <c r="R29" i="33"/>
  <c r="D39" i="17" s="1"/>
  <c r="M29" i="33"/>
  <c r="C39" i="17" s="1"/>
  <c r="G28" i="33"/>
  <c r="G27" i="33"/>
  <c r="G26" i="33"/>
  <c r="G25" i="33"/>
  <c r="G24" i="33"/>
  <c r="G23" i="33"/>
  <c r="G22" i="33"/>
  <c r="G21" i="33"/>
  <c r="G20" i="33"/>
  <c r="G19" i="33"/>
  <c r="G18" i="33"/>
  <c r="G17" i="33"/>
  <c r="G16" i="33"/>
  <c r="G15" i="33"/>
  <c r="G14" i="33"/>
  <c r="G13" i="33"/>
  <c r="G12" i="33"/>
  <c r="G11" i="33"/>
  <c r="G10" i="33"/>
  <c r="G9" i="33"/>
  <c r="G8" i="33"/>
  <c r="E33" i="37" l="1"/>
  <c r="H111" i="48"/>
  <c r="N32" i="37"/>
  <c r="H104" i="48"/>
  <c r="N19" i="37"/>
  <c r="C117" i="48"/>
  <c r="H99" i="48"/>
  <c r="H117" i="48" s="1"/>
  <c r="N13" i="37"/>
  <c r="H120" i="48"/>
  <c r="H135" i="48" s="1"/>
  <c r="N23" i="38"/>
  <c r="D31" i="17" s="1"/>
  <c r="H33" i="37"/>
  <c r="C30" i="17" s="1"/>
  <c r="C3" i="35"/>
  <c r="C12" i="35" s="1"/>
  <c r="B295" i="48" s="1"/>
  <c r="E34" i="14"/>
  <c r="J29" i="33"/>
  <c r="G29" i="33"/>
  <c r="N33" i="37" l="1"/>
  <c r="D30" i="17" s="1"/>
  <c r="C13" i="35"/>
  <c r="C9" i="35"/>
  <c r="C8" i="35"/>
  <c r="C10" i="35"/>
  <c r="C11" i="35"/>
  <c r="E12" i="35"/>
  <c r="E14" i="35"/>
  <c r="C7" i="35"/>
  <c r="H14" i="35"/>
  <c r="H12" i="35"/>
  <c r="C297" i="48" l="1"/>
  <c r="H297" i="48"/>
  <c r="E9" i="35"/>
  <c r="E8" i="35"/>
  <c r="E13" i="35"/>
  <c r="C295" i="48"/>
  <c r="H295" i="48"/>
  <c r="E11" i="35"/>
  <c r="E7" i="35"/>
  <c r="E10" i="35"/>
  <c r="E15" i="35" l="1"/>
  <c r="B293" i="48"/>
  <c r="H10" i="35"/>
  <c r="B294" i="48"/>
  <c r="H11" i="35"/>
  <c r="B296" i="48"/>
  <c r="H13" i="35"/>
  <c r="B292" i="48"/>
  <c r="H9" i="35"/>
  <c r="B290" i="48"/>
  <c r="H7" i="35"/>
  <c r="B291" i="48"/>
  <c r="H8" i="35"/>
  <c r="E9" i="14"/>
  <c r="E17" i="14" s="1"/>
  <c r="H48" i="14"/>
  <c r="H47" i="14"/>
  <c r="H46" i="14"/>
  <c r="H45" i="14"/>
  <c r="C95" i="48" l="1"/>
  <c r="H95" i="48"/>
  <c r="C93" i="48"/>
  <c r="H93" i="48"/>
  <c r="C94" i="48"/>
  <c r="H94" i="48"/>
  <c r="C92" i="48"/>
  <c r="H92" i="48"/>
  <c r="C292" i="48"/>
  <c r="H292" i="48"/>
  <c r="C296" i="48"/>
  <c r="H296" i="48"/>
  <c r="C291" i="48"/>
  <c r="H291" i="48"/>
  <c r="C294" i="48"/>
  <c r="H294" i="48"/>
  <c r="C290" i="48"/>
  <c r="H15" i="35"/>
  <c r="C38" i="17" s="1"/>
  <c r="C293" i="48"/>
  <c r="H293" i="48"/>
  <c r="H43" i="14"/>
  <c r="H44" i="14"/>
  <c r="H49" i="14"/>
  <c r="C96" i="48" l="1"/>
  <c r="H96" i="48"/>
  <c r="C91" i="48"/>
  <c r="H91" i="48"/>
  <c r="C90" i="48"/>
  <c r="H90" i="48"/>
  <c r="H290" i="48"/>
  <c r="H298" i="48" s="1"/>
  <c r="N15" i="35"/>
  <c r="D38" i="17" s="1"/>
  <c r="C298" i="48"/>
  <c r="H37" i="14"/>
  <c r="H38" i="14"/>
  <c r="H40" i="14"/>
  <c r="H41" i="14"/>
  <c r="H42" i="14"/>
  <c r="C87" i="48" l="1"/>
  <c r="H87" i="48"/>
  <c r="C89" i="48"/>
  <c r="H89" i="48"/>
  <c r="C84" i="48"/>
  <c r="H84" i="48"/>
  <c r="C88" i="48"/>
  <c r="H88" i="48"/>
  <c r="C85" i="48"/>
  <c r="H85" i="48"/>
  <c r="H30" i="14"/>
  <c r="H29" i="14"/>
  <c r="H28" i="14"/>
  <c r="H27" i="14"/>
  <c r="H26" i="14"/>
  <c r="H32" i="14"/>
  <c r="H31" i="14"/>
  <c r="H25" i="14"/>
  <c r="H24" i="14"/>
  <c r="H23" i="14"/>
  <c r="H22" i="14"/>
  <c r="H21" i="14"/>
  <c r="C81" i="48" l="1"/>
  <c r="H81" i="48"/>
  <c r="C73" i="48"/>
  <c r="H73" i="48"/>
  <c r="C75" i="48"/>
  <c r="H75" i="48"/>
  <c r="C70" i="48"/>
  <c r="H70" i="48"/>
  <c r="C74" i="48"/>
  <c r="H74" i="48"/>
  <c r="C76" i="48"/>
  <c r="H76" i="48"/>
  <c r="C71" i="48"/>
  <c r="H71" i="48"/>
  <c r="C80" i="48"/>
  <c r="H80" i="48"/>
  <c r="C77" i="48"/>
  <c r="H77" i="48"/>
  <c r="C72" i="48"/>
  <c r="H72" i="48"/>
  <c r="C78" i="48"/>
  <c r="H78" i="48"/>
  <c r="C79" i="48"/>
  <c r="H79" i="48"/>
  <c r="H10" i="14"/>
  <c r="H9" i="14"/>
  <c r="H36" i="14"/>
  <c r="H20" i="14"/>
  <c r="H19" i="14"/>
  <c r="H16" i="14"/>
  <c r="H15" i="14"/>
  <c r="H14" i="14"/>
  <c r="H13" i="14"/>
  <c r="H12" i="14"/>
  <c r="H11" i="14"/>
  <c r="E36" i="14"/>
  <c r="H83" i="48" l="1"/>
  <c r="N50" i="14"/>
  <c r="C69" i="48"/>
  <c r="H69" i="48"/>
  <c r="C68" i="48"/>
  <c r="C63" i="48"/>
  <c r="H63" i="48"/>
  <c r="C60" i="48"/>
  <c r="C61" i="48"/>
  <c r="H61" i="48"/>
  <c r="C65" i="48"/>
  <c r="H65" i="48"/>
  <c r="C67" i="48"/>
  <c r="H67" i="48"/>
  <c r="C64" i="48"/>
  <c r="H64" i="48"/>
  <c r="C62" i="48"/>
  <c r="H62" i="48"/>
  <c r="C66" i="48"/>
  <c r="H66" i="48"/>
  <c r="H50" i="14"/>
  <c r="C83" i="48"/>
  <c r="E50" i="14"/>
  <c r="E51" i="14" s="1"/>
  <c r="H17" i="14"/>
  <c r="H34" i="14"/>
  <c r="C97" i="48" l="1"/>
  <c r="C322" i="48" s="1"/>
  <c r="H68" i="48"/>
  <c r="N34" i="14"/>
  <c r="H60" i="48"/>
  <c r="N17" i="14"/>
  <c r="H51" i="14"/>
  <c r="C29" i="17" s="1"/>
  <c r="C40" i="17" s="1"/>
  <c r="N51" i="14" l="1"/>
  <c r="D29" i="17" s="1"/>
  <c r="D40" i="17" s="1"/>
  <c r="H97" i="48"/>
  <c r="H322" i="48" s="1"/>
</calcChain>
</file>

<file path=xl/sharedStrings.xml><?xml version="1.0" encoding="utf-8"?>
<sst xmlns="http://schemas.openxmlformats.org/spreadsheetml/2006/main" count="854" uniqueCount="555">
  <si>
    <t>סוג המסגרת</t>
  </si>
  <si>
    <t>תקן ציוד למרכזי יום טיפוליים סיעודיים ו/או תעסוקה</t>
  </si>
  <si>
    <t xml:space="preserve"> ציוד פרא רפואי, חדר סנוזלן, ציוד למטבח מבשל וציוד לצוות. </t>
  </si>
  <si>
    <t>רקע כללי</t>
  </si>
  <si>
    <t>מענק מעלה</t>
  </si>
  <si>
    <t>מענק צמרת</t>
  </si>
  <si>
    <t>מטרת תקן ציוד</t>
  </si>
  <si>
    <t xml:space="preserve">ניתן להשתמש בתקן בצורה מודולרית בהתאם למספר המשתתפים, גודל המקום והתכנים המופעלים בו. </t>
  </si>
  <si>
    <t>הבהרות</t>
  </si>
  <si>
    <r>
      <t xml:space="preserve">במידה וקיים צורך בציוד אשר אינו מופיע בתקן ניתן לבקש בגיליון </t>
    </r>
    <r>
      <rPr>
        <u/>
        <sz val="11"/>
        <rFont val="Calibri"/>
        <family val="2"/>
      </rPr>
      <t>ציוד נוסף</t>
    </r>
    <r>
      <rPr>
        <sz val="11"/>
        <rFont val="Calibri"/>
        <family val="2"/>
      </rPr>
      <t>.</t>
    </r>
    <r>
      <rPr>
        <b/>
        <sz val="11"/>
        <rFont val="Calibri"/>
        <family val="2"/>
      </rPr>
      <t xml:space="preserve"> </t>
    </r>
  </si>
  <si>
    <t>תוכן עניינים</t>
  </si>
  <si>
    <t>לשונית בקובץ</t>
  </si>
  <si>
    <t xml:space="preserve">תוכן הלשונית </t>
  </si>
  <si>
    <t>א</t>
  </si>
  <si>
    <t>פתיח</t>
  </si>
  <si>
    <t>ב</t>
  </si>
  <si>
    <t>ג</t>
  </si>
  <si>
    <t xml:space="preserve">שאלון מגיש הבקשה </t>
  </si>
  <si>
    <t>ד</t>
  </si>
  <si>
    <t>ריפוי בעיסוק</t>
  </si>
  <si>
    <t>ה</t>
  </si>
  <si>
    <t>ו</t>
  </si>
  <si>
    <t>חדר סנוזלן</t>
  </si>
  <si>
    <t>ז</t>
  </si>
  <si>
    <t>מתקני חצר</t>
  </si>
  <si>
    <t>ח</t>
  </si>
  <si>
    <t>ט</t>
  </si>
  <si>
    <t>ציוד טיפולי שיקומי</t>
  </si>
  <si>
    <t>י</t>
  </si>
  <si>
    <t>ציוד מטבח מבשל</t>
  </si>
  <si>
    <t>יא</t>
  </si>
  <si>
    <t>ציוד לצוות</t>
  </si>
  <si>
    <t>יב</t>
  </si>
  <si>
    <t>ציוד נוסף</t>
  </si>
  <si>
    <t>יג</t>
  </si>
  <si>
    <t xml:space="preserve">סיכום </t>
  </si>
  <si>
    <t>יד</t>
  </si>
  <si>
    <t>סיכום מפורט (לשימוש משרדי)</t>
  </si>
  <si>
    <t xml:space="preserve">תקן ציוד למרכזי יום טיפוליים סיעודיים ו/או תעסוקה </t>
  </si>
  <si>
    <t xml:space="preserve">ציוד פרא רפואי, חדר סנוזלן, ציוד למטבח מבשל וציוד לצוות. </t>
  </si>
  <si>
    <t>שאלון למגיש הבקשה</t>
  </si>
  <si>
    <t>יש למלא את השאלון לעיל לפני מעבר לכתב הכמויות</t>
  </si>
  <si>
    <r>
      <t xml:space="preserve">הגוף המבקש מתבקש למלא </t>
    </r>
    <r>
      <rPr>
        <u/>
        <sz val="11"/>
        <rFont val="Calibri"/>
        <family val="2"/>
      </rPr>
      <t xml:space="preserve">רק </t>
    </r>
    <r>
      <rPr>
        <sz val="11"/>
        <rFont val="Calibri"/>
        <family val="2"/>
      </rPr>
      <t>פרטים בתאים המסומנים בצבע ירוק . אין לגעת בתאים אחרים.</t>
    </r>
  </si>
  <si>
    <t>תאריך הגשת הבקשה</t>
  </si>
  <si>
    <t>שם המסגרת</t>
  </si>
  <si>
    <t>שם הרשות</t>
  </si>
  <si>
    <t>שם הארגון המפעיל</t>
  </si>
  <si>
    <t>כתובת המסגרת</t>
  </si>
  <si>
    <t>שם ושם משפחה איש קשר</t>
  </si>
  <si>
    <t xml:space="preserve">נייד איש קשר </t>
  </si>
  <si>
    <t>מייל איש קשר</t>
  </si>
  <si>
    <t>מספר האנשים שעבורם מיועד הפרויקט</t>
  </si>
  <si>
    <t>כמה מתוכם מוכרים עם מש"ה (מוגבלות שיכלית התפתחותית)</t>
  </si>
  <si>
    <t>שם המסגרת :</t>
  </si>
  <si>
    <t>סוג המסגרת :</t>
  </si>
  <si>
    <t>מספר האנשים שעבורם מיועד הפרויקט :</t>
  </si>
  <si>
    <t xml:space="preserve">תקן  ציוד </t>
  </si>
  <si>
    <t xml:space="preserve">בקשת הגוף </t>
  </si>
  <si>
    <t>דיווח לתשלום לאחר ביצוע</t>
  </si>
  <si>
    <t>פריטים</t>
  </si>
  <si>
    <t>כמות תקן</t>
  </si>
  <si>
    <t>עלות ליחידה כולל מע"מ</t>
  </si>
  <si>
    <t>סך עלות כולל מע"מ</t>
  </si>
  <si>
    <t>כמות מבוקשת עבור חדר בודד</t>
  </si>
  <si>
    <t>תקציב מבוקש</t>
  </si>
  <si>
    <t>הערות הגוף</t>
  </si>
  <si>
    <t>הפריט שנרכש</t>
  </si>
  <si>
    <t>מס' חשבונית מס</t>
  </si>
  <si>
    <t>תאריך חשבונית מס</t>
  </si>
  <si>
    <t>סכום כולל מע"מ</t>
  </si>
  <si>
    <t>ריהוט</t>
  </si>
  <si>
    <t>מזרונים טיפוליים</t>
  </si>
  <si>
    <t>ארון אחסון</t>
  </si>
  <si>
    <t>מדף אחסון לציוד גדול תלוי</t>
  </si>
  <si>
    <t>כסא מתכוונן</t>
  </si>
  <si>
    <t>כסא מטפל</t>
  </si>
  <si>
    <t>לוח מחיק</t>
  </si>
  <si>
    <t>מראה קבועה ווילון</t>
  </si>
  <si>
    <t>שולחן מתכוונן חשמלי</t>
  </si>
  <si>
    <t>סה"כ ריהוט כולל מע"מ</t>
  </si>
  <si>
    <t>ציוד</t>
  </si>
  <si>
    <t>סקוטר למשקל של מבוגרים</t>
  </si>
  <si>
    <t>חבית טיפולית</t>
  </si>
  <si>
    <t>סט חמישה ספסלים</t>
  </si>
  <si>
    <t>ערסל בד טיפולי</t>
  </si>
  <si>
    <r>
      <t>צלחת וסטיבולרית</t>
    </r>
    <r>
      <rPr>
        <sz val="11"/>
        <rFont val="Calibri"/>
        <family val="2"/>
      </rPr>
      <t xml:space="preserve"> לבוגרים</t>
    </r>
  </si>
  <si>
    <t>כדורים (סכום גלובלי)</t>
  </si>
  <si>
    <t>גלילים בגדלים שונים (סכום גלובלי)</t>
  </si>
  <si>
    <t>וסט נאופרן</t>
  </si>
  <si>
    <t>משחקי גריה שונים (סכום גלובלי)</t>
  </si>
  <si>
    <t>עזרים לטיפול קבוצתי (טבעות, 
מטפחות, כדורים, מצנח וכד') (סכום גלובלי)</t>
  </si>
  <si>
    <t>משחקי מרחב, בנייה והרכבה  (סכום גלובלי)</t>
  </si>
  <si>
    <t>פאזלים ומשחקי תפיסה (סכום גלובלי)</t>
  </si>
  <si>
    <t>אביזרי ADL מותאמים (סכום גלובלי)</t>
  </si>
  <si>
    <t xml:space="preserve">ציוד להכנת סדי ידיים </t>
  </si>
  <si>
    <t>סה"כ ציוד כולל מע"מ</t>
  </si>
  <si>
    <t>טכנולוגיה</t>
  </si>
  <si>
    <t xml:space="preserve">מחשב נייח/נייד עם מסך מגע  </t>
  </si>
  <si>
    <t>מדפסת</t>
  </si>
  <si>
    <r>
      <rPr>
        <sz val="11"/>
        <color rgb="FFFF0000"/>
        <rFont val="Calibri"/>
        <family val="2"/>
      </rPr>
      <t xml:space="preserve"> </t>
    </r>
    <r>
      <rPr>
        <sz val="11"/>
        <rFont val="Calibri"/>
        <family val="2"/>
      </rPr>
      <t xml:space="preserve">אייפד (1  ל 5 אנשים) </t>
    </r>
    <r>
      <rPr>
        <sz val="11"/>
        <color rgb="FFFF0000"/>
        <rFont val="Calibri"/>
        <family val="2"/>
      </rPr>
      <t xml:space="preserve">  </t>
    </r>
    <r>
      <rPr>
        <sz val="11"/>
        <color theme="1"/>
        <rFont val="Calibri"/>
        <family val="2"/>
      </rPr>
      <t xml:space="preserve">Ipad 10.2" 128GB WIFI </t>
    </r>
  </si>
  <si>
    <t>תוכנות לאייפד</t>
  </si>
  <si>
    <t>מגן לאייפד + מדבקת זכוכית</t>
  </si>
  <si>
    <t>Apple tv</t>
  </si>
  <si>
    <t>מסך הקרנה נגלל</t>
  </si>
  <si>
    <t>מערכת מציאות מדומה</t>
  </si>
  <si>
    <t xml:space="preserve">עכברים ייחודיים </t>
  </si>
  <si>
    <t xml:space="preserve">מקלדות ייחודיות </t>
  </si>
  <si>
    <t xml:space="preserve">מתגים ומתאמי מתגים </t>
  </si>
  <si>
    <t xml:space="preserve">זרועות למתגים ולטאבלט </t>
  </si>
  <si>
    <t>צעצועים מותאמים - סכום גלובלי</t>
  </si>
  <si>
    <t>סה"כ טכנולוגיה כולל מע"מ</t>
  </si>
  <si>
    <t>סה"כ ציוד ריפוי בעיסוק כולל מע"מ</t>
  </si>
  <si>
    <t>מיחשוב</t>
  </si>
  <si>
    <t>מחשב נייח /נייד</t>
  </si>
  <si>
    <t>מדפסת משולבת עם יישומי סריקה וצילום, פלט צבעוני</t>
  </si>
  <si>
    <t>מכשיר למינציה</t>
  </si>
  <si>
    <t>מחשב לוח (אייפד/טאבלט)</t>
  </si>
  <si>
    <t>אפליקציות למחשב לוח (אייפד/טאבלט)</t>
  </si>
  <si>
    <t>סה"כ מחשבים כולל מע"מ</t>
  </si>
  <si>
    <t>תקשורת תומכת וחליפית</t>
  </si>
  <si>
    <t>פלטים קוליים (סכום גלובלי)</t>
  </si>
  <si>
    <t>מתגים (סכום גלובלי)</t>
  </si>
  <si>
    <t>תוכנת גריד (סכום גלובלי)</t>
  </si>
  <si>
    <t>סה"כ תקשורת תומכת וחליפית כולל מע"מ</t>
  </si>
  <si>
    <t>תוכנות ומשחקים</t>
  </si>
  <si>
    <t>ציוד טיפולי, ספרים, כרטיסיות ומשחקי שפה ותקשורת</t>
  </si>
  <si>
    <t>תוכנות תקשורת לאי-פד כמו sounding board, book creator,choice boards, snap scene ועוד, בהתאם למאפייני האוכלוסיה</t>
  </si>
  <si>
    <t xml:space="preserve">אי פד </t>
  </si>
  <si>
    <t>סה"כ תוכנות ומשחקים כולל מע"מ</t>
  </si>
  <si>
    <t>ארון אחסון לציוד</t>
  </si>
  <si>
    <t>כסאות</t>
  </si>
  <si>
    <t>שולחנות</t>
  </si>
  <si>
    <t>מראה ווילון</t>
  </si>
  <si>
    <t>שטיח</t>
  </si>
  <si>
    <t>סה"כ ציוד קלינאות תקשורת כולל מע"מ</t>
  </si>
  <si>
    <r>
      <t xml:space="preserve">מנוף תקרה+ </t>
    </r>
    <r>
      <rPr>
        <sz val="11"/>
        <rFont val="Calibri"/>
        <family val="2"/>
      </rPr>
      <t>התקנה (לסיעודיים)</t>
    </r>
  </si>
  <si>
    <t>עמוד בועות</t>
  </si>
  <si>
    <t>מראות מחוסמות</t>
  </si>
  <si>
    <t>בסיס מרופד</t>
  </si>
  <si>
    <t>פרוג'קטור</t>
  </si>
  <si>
    <t>פופ</t>
  </si>
  <si>
    <t>מערכת מוסיקה</t>
  </si>
  <si>
    <t>סיבים אופטיים</t>
  </si>
  <si>
    <t>כדור מראות+מקרן</t>
  </si>
  <si>
    <t>נדנדה</t>
  </si>
  <si>
    <t>מתרגם קול לאור</t>
  </si>
  <si>
    <t>מתקן גירוי תגובה</t>
  </si>
  <si>
    <t>אביזרי עיסוי</t>
  </si>
  <si>
    <t>אביזרי גריה קטנים</t>
  </si>
  <si>
    <t>סה"כ ציוד חדר סנוזלן כולל מע"מ</t>
  </si>
  <si>
    <t>הערה:</t>
  </si>
  <si>
    <t>מתקן</t>
  </si>
  <si>
    <t>תיאור</t>
  </si>
  <si>
    <t>כמות תקן למסגרת</t>
  </si>
  <si>
    <t>מחיר ליחידה</t>
  </si>
  <si>
    <t>תקציב מומלץ לפי תקן</t>
  </si>
  <si>
    <t>כמות מבוקשת</t>
  </si>
  <si>
    <t>תקציב מבוקש לקבוצה</t>
  </si>
  <si>
    <t>לחיצת חזה משיכה עליונה</t>
  </si>
  <si>
    <t>מתקן זוגי דחיקת חזה ומשיכה עליונה זוגי שתי
מנחי פעילות אפשריות מנח יד אופקי ואנכי
אימון שרירי חזה כלל השרירים
כולל מדרכי רגל לקיבוע הגפיים</t>
  </si>
  <si>
    <t>מתקן דחיקת כתפיים למשתמש</t>
  </si>
  <si>
    <t>מתקן דחיקת כתפיים לאימון שרירי הכתפים
והיד הקדמית בלדחיקה מעלה לכיוון הכתף כולל
ידיות לקימה וישיבה והנגשה לאוכלוסיות
מיוחדות כולל מדרכי רגל לקיבוע הגפיים</t>
  </si>
  <si>
    <t>מתקן פרפר חזה</t>
  </si>
  <si>
    <t>מתקן פרפר סגירה לאימון שרירי החזה ,בתוספת זוג ידיות אחיזה של מנחי פעילות של סגירה צרה וסגירה רחבה כולל משענות יד ומדרך רגל
לקיבוע הגפיים</t>
  </si>
  <si>
    <t>מתקן פרפר הפוך</t>
  </si>
  <si>
    <t>מתקן פרפר פתיחה לאימון שרירי החזה, בתוספת ידיות אחיזה כולל משענות יד ומדרך רגל לקיבוע הגפיים</t>
  </si>
  <si>
    <t>מתקן מקבילי כנף לזוג
משתמשים</t>
  </si>
  <si>
    <t>מקבילי כנף בשני גבהים ברוחב אופטימאלי לאימון יד אחורית מונגש לאוכלוסיות גבוהות ונמוכות</t>
  </si>
  <si>
    <t>מתקן דחיקת רגליים לזוג משתמשים</t>
  </si>
  <si>
    <t>מתקן דחיקת ארבע ראשים ושרירי התאומים בישיבה – כולל מנגנון הבטחה ומעצור למניעת היפוך זרוע ומפתח קיצוני</t>
  </si>
  <si>
    <t>מתקן סקי</t>
  </si>
  <si>
    <t>מתקן סקי לאימון אירובי פעילות ידיים רגליים בתנועה קדימה ואחורה כולל מעצור למניעת מפתח קיצוני</t>
  </si>
  <si>
    <t>מתקן הליכה באוויר לזוג משתמשים</t>
  </si>
  <si>
    <t>מתקן הליכה באוויר לזוג לאימון אירובי אימון ופיתוח מיומניות הליכה ,הגמשת המפשעה תנועת רגליים קדימה ואחורה כולל מעצור למניעת מפתח קיצוני, עד 70 מעלות</t>
  </si>
  <si>
    <t>מתקן חתירה בכורסא</t>
  </si>
  <si>
    <t>מתקן אירובי לפלג גוף עליון לאימון הגב והזרועות לאימון אירובי ,תנועת ידיות אחיזה קדימה ואחורה כולל מעצור למניעת מפתח קיצוני, עד 70 מעלות</t>
  </si>
  <si>
    <t>ממתקן מאמן אגן שרירי בטן ישבן  וירכיים בתנועת מטוטלת</t>
  </si>
  <si>
    <t>התקן לארבעה משתמשים כולל תחנות לכיפוף ברכיים ותנועת אגן, חיזוק מותניים בטן תחתונה והצרת היקפי מותן חיזוק ואימון ישבן יריכיים
כולל מעצור למניעת מפתח קיצוני, עד 70 מעלות</t>
  </si>
  <si>
    <t>מתקן אופני ידיים רגליים</t>
  </si>
  <si>
    <t>מתקן לאימון קואורדינציה ותיאום יד ורגל, ביצוע תנועות סיבוב אופני ידיים לחיזוק רצועות הכתפיים יחד עם ביצוע ודיווש רגליים לחיזוק רגליים, ירך וישבן כולל מנגנון התנגדות אופטימאלית נגיש לכלל האוכלוסיות</t>
  </si>
  <si>
    <t>מתקן אימון פולי תחתון בתמיכת חזה</t>
  </si>
  <si>
    <t>מתקן פעילות ליד קדמית בצורת פעילות של משיכה תחתונה בתמיכת חזה, פעילות בישיבה זקופה 3 מנחי פעילות אפשריות מנח יד אופקי ואנכי אימון שרירי היד הקדמית ושרירי שכמות / גב כולל מדרכי רגל לקיבוע הגפיים</t>
  </si>
  <si>
    <t>מתקן אופני ספיננג</t>
  </si>
  <si>
    <t>מתקן לאימון קואורדינציה ותיאום יד ורגל, ביצוע תנועות סיבוב אופני ידיים לחיזוק רצועות הכתפיים יחד עם ביצוע ודיווש רגליים לחיזוק רגליים, ירך וישבן כולל מנגנון התנגדות אופטימאלית. נגיש לכלל האוכלוסיות</t>
  </si>
  <si>
    <t>מתקן דחיקת רגליים לארבע</t>
  </si>
  <si>
    <t>מתקן דחיקה לארבע אימון ארבע ראשים ושרירי התאומים בישיבה – כולל מנגנון הבטחה ומעצור למניעת היפוך זרוע ומפתח קיצוני</t>
  </si>
  <si>
    <t>מתקן מתח –מקבילים וכורסת בטן</t>
  </si>
  <si>
    <t>מתקן לאימון פונקציונאלי אימון כושר חופשי
מודולארי מעוגן באמצעות חובקים .
ניתן לקבלו במספר צורות וגבהים בהתאם
לגרישות לקוח וצורת האימון המבוקשת</t>
  </si>
  <si>
    <t>נדנדה קן לציפור</t>
  </si>
  <si>
    <t>מתקני מוזיקה</t>
  </si>
  <si>
    <t>מתקני מוזיקה לחצר</t>
  </si>
  <si>
    <t>כדורגל שולחן</t>
  </si>
  <si>
    <t>משחק כדורגל שולחן</t>
  </si>
  <si>
    <t>הוקי אויר</t>
  </si>
  <si>
    <t>משחק הוקי</t>
  </si>
  <si>
    <t>משטח גומי</t>
  </si>
  <si>
    <t>משטח גומי עלות למ"ר 1</t>
  </si>
  <si>
    <t>סה"כ מתקני חצר (כולל מע"מ)</t>
  </si>
  <si>
    <t>הערות:</t>
  </si>
  <si>
    <t>האישור מותנה בהצגת תכנית העמדת המתקנים</t>
  </si>
  <si>
    <t xml:space="preserve">המתקנים מחויבים בתו תקן </t>
  </si>
  <si>
    <t xml:space="preserve">מספר האנשים שעבורם מיועד הפרויקט : </t>
  </si>
  <si>
    <t>תקן</t>
  </si>
  <si>
    <t>סך עלות  כולל מע"מ</t>
  </si>
  <si>
    <t xml:space="preserve">כמות מבוקשת </t>
  </si>
  <si>
    <t xml:space="preserve">תקציב מבוקש </t>
  </si>
  <si>
    <t>ציוד כללי לחדר פיזיותרפיה</t>
  </si>
  <si>
    <t>סולם שבדי ותוספות</t>
  </si>
  <si>
    <t>אחות אילמת</t>
  </si>
  <si>
    <t>מקבילים</t>
  </si>
  <si>
    <t>ארון איחסון</t>
  </si>
  <si>
    <t>מחשוב</t>
  </si>
  <si>
    <t>סה"כ ציוד לחדר פיזיותרפיה כולל מע"מ</t>
  </si>
  <si>
    <t>הושבת מיוחדת</t>
  </si>
  <si>
    <t>כיסא אקטיבי מיוחד קטן/בינוני</t>
  </si>
  <si>
    <t>כיסא אקטיבי מיוחד גדול</t>
  </si>
  <si>
    <t>סה"כ  הושבה מיוחדת כולל מע"מ</t>
  </si>
  <si>
    <t xml:space="preserve">עמידונים </t>
  </si>
  <si>
    <t>עמידון קידמי כולל תמיכות</t>
  </si>
  <si>
    <t>עמידון אחורי כולל תמיכות</t>
  </si>
  <si>
    <t>מיטת טיל גדולה</t>
  </si>
  <si>
    <t xml:space="preserve">עמידון גדול כולל תמיכות מרובות </t>
  </si>
  <si>
    <t>ישיבה לעמידה עם תמיכות מרובות</t>
  </si>
  <si>
    <t>סה"כ עלות עמודונים כולל מע"מ</t>
  </si>
  <si>
    <t xml:space="preserve">הליכונים </t>
  </si>
  <si>
    <t>הליכון קידמי פשוט</t>
  </si>
  <si>
    <t>הליכון אחורי ק</t>
  </si>
  <si>
    <t>הליכון אחורי ב</t>
  </si>
  <si>
    <t>הליכון אחורי ג</t>
  </si>
  <si>
    <t>הליכון אמות הדראולי</t>
  </si>
  <si>
    <t>הליכון אמות רגיל</t>
  </si>
  <si>
    <t>רולטור בסיסי</t>
  </si>
  <si>
    <t>רולטור מיוחד תמיכות</t>
  </si>
  <si>
    <t>הליכון פייסר</t>
  </si>
  <si>
    <t>הליכון גרילו</t>
  </si>
  <si>
    <t>הליכון אוכף</t>
  </si>
  <si>
    <t>סה"כ עלות הליכונים כולל מע"מ</t>
  </si>
  <si>
    <t>מנופים וערסלים</t>
  </si>
  <si>
    <t>מנוף תקרה+ התקנה</t>
  </si>
  <si>
    <t>מנוף רצפה</t>
  </si>
  <si>
    <t>מנופי העמדה</t>
  </si>
  <si>
    <t>ערסלים</t>
  </si>
  <si>
    <t>תוספת לערסלים מיוחדים</t>
  </si>
  <si>
    <t>סה"כ עלות מנופים וערסלים כולל מע"מ</t>
  </si>
  <si>
    <t>מוטוריקה גסה</t>
  </si>
  <si>
    <t>נדנדות</t>
  </si>
  <si>
    <t>גלילים</t>
  </si>
  <si>
    <t>כדורים שונים</t>
  </si>
  <si>
    <t xml:space="preserve">עזרים לפיתוח שיווי משקל </t>
  </si>
  <si>
    <t>מזרונים</t>
  </si>
  <si>
    <t>אביזרי טיפוס</t>
  </si>
  <si>
    <t>ערכות הפעלה</t>
  </si>
  <si>
    <t>אביזרים לפעילות קבוצתית</t>
  </si>
  <si>
    <t>משחקי גירוי תגובה</t>
  </si>
  <si>
    <t>התקנות והתאמות</t>
  </si>
  <si>
    <t>עזרי פעילות תנועתית</t>
  </si>
  <si>
    <t>כח וסיבולת</t>
  </si>
  <si>
    <t xml:space="preserve"> ארון אחסון לאביזרים הקטנים</t>
  </si>
  <si>
    <t>סה"כ  מוטוריקה גסה כולל מע"מ</t>
  </si>
  <si>
    <t>מכשירי כושר</t>
  </si>
  <si>
    <t>אופנים + טלויזיה</t>
  </si>
  <si>
    <t xml:space="preserve">מדרגות ארוביות </t>
  </si>
  <si>
    <t>בוסו</t>
  </si>
  <si>
    <t>פולי</t>
  </si>
  <si>
    <t>מעמד עם APT</t>
  </si>
  <si>
    <t>אופנים עם משענת</t>
  </si>
  <si>
    <t>הליכון חשמלי</t>
  </si>
  <si>
    <t>מתקן נשיאה</t>
  </si>
  <si>
    <t>גומיות, כדורי כח ומשקוליות תקציב כולל</t>
  </si>
  <si>
    <t>תלת אופן גדול</t>
  </si>
  <si>
    <t>תלת אופן קטן</t>
  </si>
  <si>
    <t>תלת אופן רגיל</t>
  </si>
  <si>
    <t xml:space="preserve">סה"כ מכשירים </t>
  </si>
  <si>
    <t>סה"כ ציוד פיזותרפיה כולל מע"מ</t>
  </si>
  <si>
    <t>מיטה סיעודית כולל מזרן רגיל</t>
  </si>
  <si>
    <t>מזרן אויר דינאמי (מזרן נגד פצעי לחץ)</t>
  </si>
  <si>
    <t>כיסאות רחצה- סטנדרטי</t>
  </si>
  <si>
    <t>כיסאות רחצה- טילט</t>
  </si>
  <si>
    <t>כיסאות רחצה</t>
  </si>
  <si>
    <t>אלונקת רחצה</t>
  </si>
  <si>
    <t>מיטת החתלה כולל מזרן</t>
  </si>
  <si>
    <t>כיסאות שירותים נייח</t>
  </si>
  <si>
    <t>מאחזי יד (סכום גלובלי)</t>
  </si>
  <si>
    <t>הגבהות לאסלה עם ידיות</t>
  </si>
  <si>
    <t>סה"כ ציוד טיפולי שיקומי כולל מע"מ</t>
  </si>
  <si>
    <t>מקרר ארון חד רוחבי</t>
  </si>
  <si>
    <t>מקפיא ארון חד רוחבי</t>
  </si>
  <si>
    <t>מקרר דלפק</t>
  </si>
  <si>
    <t>שולחן כניסה ויציאה  למדיח כלים</t>
  </si>
  <si>
    <t xml:space="preserve">מדיח כלים חצי תעשייתי / תעשייתי </t>
  </si>
  <si>
    <t>כיריים חשמליות  / גז  6  להבות</t>
  </si>
  <si>
    <t>תנור קומביסטימר</t>
  </si>
  <si>
    <t>מקסר / בלנדר - בייתי / תעשייתי</t>
  </si>
  <si>
    <t>קוצץ ירקות שולחני</t>
  </si>
  <si>
    <t>מעבד מזון תעשייתי</t>
  </si>
  <si>
    <t>משטחי עבודה</t>
  </si>
  <si>
    <t>שולחן כיור</t>
  </si>
  <si>
    <t>מיקרוגל לעומס בינוני</t>
  </si>
  <si>
    <t>מחבת מתהפך 50 ליטר</t>
  </si>
  <si>
    <t>ארון חימום תחתון/ מעמד לתנור</t>
  </si>
  <si>
    <t>סוללה עם מתז עליון על שולחן</t>
  </si>
  <si>
    <t>ברז שולחני עם פיה מסתובבת לכיור עבודה</t>
  </si>
  <si>
    <t>מדף עליון כפול</t>
  </si>
  <si>
    <t>מתלה ייבוש לצלחות עם מדף לספלים</t>
  </si>
  <si>
    <t>עגלה עם מיכל אשפה  80 ליטר</t>
  </si>
  <si>
    <t>עגלת חימום / קרור</t>
  </si>
  <si>
    <t>מיחם אוטומטי  25 ליטר</t>
  </si>
  <si>
    <t>כלי מטבח</t>
  </si>
  <si>
    <t>סה"כ ציוד מטבח מבשל - כולל מע"מ</t>
  </si>
  <si>
    <t xml:space="preserve"> : מס' אנשי צוות  </t>
  </si>
  <si>
    <t>כיסא אישי</t>
  </si>
  <si>
    <t>שולחן מגירה</t>
  </si>
  <si>
    <t xml:space="preserve">עמדת מחשב </t>
  </si>
  <si>
    <t>כיסא אורחים</t>
  </si>
  <si>
    <t>ארון</t>
  </si>
  <si>
    <t>ציוד תקשורת ומולטימדיה</t>
  </si>
  <si>
    <t xml:space="preserve">אביזרי עיצוב </t>
  </si>
  <si>
    <t>סה"כ ציוד צוות כולל מע"מ</t>
  </si>
  <si>
    <t xml:space="preserve">פירוט תפקיד </t>
  </si>
  <si>
    <t xml:space="preserve"> מס' אנשים </t>
  </si>
  <si>
    <t>סה"כ אנשי צוות במסגרת</t>
  </si>
  <si>
    <t>ציוד נוסף/משלים  ניתן להכניס בטבלה  זאת  יש להציג  2  הצעות מחיר  ולציין  בטורים  K-L  את  ההצעה המועדפת.</t>
  </si>
  <si>
    <t xml:space="preserve">הצעה ראשונה </t>
  </si>
  <si>
    <t xml:space="preserve"> הצעה שניה</t>
  </si>
  <si>
    <t>הצעה מועדפת</t>
  </si>
  <si>
    <t>תאור הציוד</t>
  </si>
  <si>
    <t>יעוד הציוד</t>
  </si>
  <si>
    <t>הספק 1</t>
  </si>
  <si>
    <t xml:space="preserve">מחיר ליחידה </t>
  </si>
  <si>
    <t xml:space="preserve">סכום </t>
  </si>
  <si>
    <t>שם הספק 2</t>
  </si>
  <si>
    <t>סכום</t>
  </si>
  <si>
    <t>הספק  המועדף</t>
  </si>
  <si>
    <t>סה"כ  ציוד נוסף כולל מע"מ</t>
  </si>
  <si>
    <t>יש להדפיס עמוד זה ולהחתים כנדרש.</t>
  </si>
  <si>
    <t>בנוסף יש לצרף :</t>
  </si>
  <si>
    <t>צילומי חשבוניות מס / קבלות או כרטסת חתומה ע"י רו"ח של ארגון מפעיל/ גזבר הרשות</t>
  </si>
  <si>
    <t>דוח ביצוע מסכם</t>
  </si>
  <si>
    <t>סכום מבוקש</t>
  </si>
  <si>
    <t>סכום שבוצע בפועל</t>
  </si>
  <si>
    <t>סה"כ בקשה כולל מע"מ</t>
  </si>
  <si>
    <t>מספר פרוייקט קרן שלם</t>
  </si>
  <si>
    <t>חתימה וחותמת גזבר/רו"ח</t>
  </si>
  <si>
    <t xml:space="preserve">תאריך </t>
  </si>
  <si>
    <t xml:space="preserve">הנחיות לקבלת תשלום : </t>
  </si>
  <si>
    <t>הערות והסברים למילוי הבקשה</t>
  </si>
  <si>
    <t>יש למלא את ההוצאות בפועל בכל אחד מהגיליונות הרלבנטיים הקודמים. הסכומים יעודכנו אוטומטית בגיליון זה.</t>
  </si>
  <si>
    <t>תפקיד איש קשר</t>
  </si>
  <si>
    <t>שלב הדיווח על ההוצאות:</t>
  </si>
  <si>
    <t>לאחר אישור הבקשה יוחזר הגיליון עם הפריטים המאושרים</t>
  </si>
  <si>
    <t>אין לגעת בתאים האחרים- תאים אלו יהיו נעולים</t>
  </si>
  <si>
    <t>שלב הגשת הבקשה:</t>
  </si>
  <si>
    <t>עליכם למלא גיליון ג' בטרם מילוי הגיליונות האחרים.</t>
  </si>
  <si>
    <t>מספר מק"ט</t>
  </si>
  <si>
    <t>בקשה / אישור</t>
  </si>
  <si>
    <t>דיווח לתשלום</t>
  </si>
  <si>
    <t xml:space="preserve">עזרי הפעלה ועוררות </t>
  </si>
  <si>
    <t>סה"כ פרויקט כולל מע"מ</t>
  </si>
  <si>
    <t>גיליונות ד' עד י"ב עליכם למלא רק עמודות הצבועות בירוק</t>
  </si>
  <si>
    <t>גיליונות ד' עד י"ב עליכם למלא רק עמודות הצבועות בכתום</t>
  </si>
  <si>
    <t>הנחיות למילוי הקובץ:</t>
  </si>
  <si>
    <t>נא לבחור מתוך הרשימה</t>
  </si>
  <si>
    <t>מרכז רש"ת/מע"ש 21+</t>
  </si>
  <si>
    <t>מפעל רב נכותי 21+</t>
  </si>
  <si>
    <t>מרכז יום (טיפולי/סיעודי) 21+</t>
  </si>
  <si>
    <t>יח' טיפולית במרכז רש"ת/מע"ש 21+</t>
  </si>
  <si>
    <t>יח' מזדקנים במרכז רש"ת</t>
  </si>
  <si>
    <t>מרכז יום לגמלאים</t>
  </si>
  <si>
    <t>קלינאות תקשורת</t>
  </si>
  <si>
    <t>פיזיותרפיה</t>
  </si>
  <si>
    <t>יש לשלוח את הקובץ הזה במלואו לדוא"ל המצויין מטה.</t>
  </si>
  <si>
    <t>באחריות השולח לוודא כי המסמכים הגיעו ליעדם.</t>
  </si>
  <si>
    <t>ציוד עפ"י נושאים</t>
  </si>
  <si>
    <t>אפליקציות לתקשורת תומכת חליפית  (סכום גלובלי)</t>
  </si>
  <si>
    <t>ריפוד רצפה  וקירות ל 20 מ"ר</t>
  </si>
  <si>
    <t xml:space="preserve">צבועות בוורוד </t>
  </si>
  <si>
    <t>ארון אחסון לעזרים</t>
  </si>
  <si>
    <t>בוורוד</t>
  </si>
  <si>
    <t xml:space="preserve">הסעיפים הנ"ל מציגים מתקנים לדוגמה.  </t>
  </si>
  <si>
    <t>וורוד</t>
  </si>
  <si>
    <t>מדף אחסון לכדורים וגלילים</t>
  </si>
  <si>
    <t>קסדות בגדלים ובצבעים שונים- תקציב כולל</t>
  </si>
  <si>
    <t>הצבועות בוורוד</t>
  </si>
  <si>
    <t xml:space="preserve">ארון אחסון יבש </t>
  </si>
  <si>
    <t>צבועות בוורוד</t>
  </si>
  <si>
    <t>טבלת עזר לאנשי הצוות</t>
  </si>
  <si>
    <t>גיליונות ד' עד י"ב עליכם למלא רק עמודות הצבועות בוורוד</t>
  </si>
  <si>
    <t>גליונות ד'-י"ב עליכם למלא רק בעמודות הצבועות בוורוד</t>
  </si>
  <si>
    <r>
      <t xml:space="preserve">את הדיווחים  לתשלום  ואת </t>
    </r>
    <r>
      <rPr>
        <b/>
        <u/>
        <sz val="11"/>
        <color rgb="FFC00000"/>
        <rFont val="Calibri"/>
        <family val="2"/>
      </rPr>
      <t>הקובץ במלואו</t>
    </r>
    <r>
      <rPr>
        <b/>
        <sz val="11"/>
        <color rgb="FFC00000"/>
        <rFont val="Calibri"/>
        <family val="2"/>
      </rPr>
      <t xml:space="preserve"> יש לשלוח  לדוא"ל  : limor@kshalem.org.il</t>
    </r>
  </si>
  <si>
    <t xml:space="preserve">הסיוע ניתן לשיפוץ או ציוד. תקן זה עוסק בציוד. </t>
  </si>
  <si>
    <t>עד 500,000 ₪ ועד 50%  מהעלות הכוללת, הנמוך מביניהם, אחת ל 5 שנים מתאריך תשלום אחרון.</t>
  </si>
  <si>
    <t>יש להיכנס לאתר קרן שלם, פיתוח פיזי מענקים, ולפעול בהתאם להנחיות המתעדכנות באתר.</t>
  </si>
  <si>
    <r>
      <t>התקן מהווה רשימת ציוד מומלצת אשר ניתן</t>
    </r>
    <r>
      <rPr>
        <b/>
        <sz val="11"/>
        <rFont val="Calibri"/>
        <family val="2"/>
      </rPr>
      <t xml:space="preserve"> לבחור </t>
    </r>
    <r>
      <rPr>
        <sz val="11"/>
        <rFont val="Calibri"/>
        <family val="2"/>
      </rPr>
      <t xml:space="preserve">מתוכה את פריטי הציוד הדרושים. </t>
    </r>
  </si>
  <si>
    <t xml:space="preserve">הסיוע בציוד למרכזי יום סיעודיים טיפוליים ותעסוקה, יינתן על פי מספר משתתפים. </t>
  </si>
  <si>
    <t>ואילו הכמויות של חלק אחר מהציוד הינן קבועות ואינן תלויות במספר האנשים (כמו לדוגמא: ציוד מטבח או מתקני חצר).</t>
  </si>
  <si>
    <t>גובה הסיוע כפוף להחלטות ומדיניות הנהלת הקרן המשתנות/מתעדכנות באתר הקרן.</t>
  </si>
  <si>
    <t>קרן שלם מסייעת למסגרות  לאנשים עם מש"ה.  במסגרות לאוכלוסיה  רב נכותית,  ההתיחסות הינה עפי מס' המקבלי השרות המוכרים עם מש"ה.</t>
  </si>
  <si>
    <t xml:space="preserve">עליכם למלא גיליון ג' בטרם מילוי הגיליונות האחרים </t>
  </si>
  <si>
    <t xml:space="preserve">גיליונות ד' עד י"ב עליכם למלא רק עמודות הצבועות בוורוד </t>
  </si>
  <si>
    <r>
      <t>נקודת תליה בתקרה, כולל התקנה</t>
    </r>
    <r>
      <rPr>
        <sz val="11"/>
        <color rgb="FFFF0000"/>
        <rFont val="Calibri"/>
        <family val="2"/>
      </rPr>
      <t xml:space="preserve"> </t>
    </r>
  </si>
  <si>
    <t>ציוד לחדר סנוזלן מותנה בהפעלת איש מקצוע שקיבל הכשרה בתחום.  גודל חדר מינימאלי 20 מ"ר+ 5 מ"ר מבואה.</t>
  </si>
  <si>
    <t>אופני ידיים ורגליים מתכווננים</t>
  </si>
  <si>
    <t>מחשב+תוכנות</t>
  </si>
  <si>
    <t xml:space="preserve"> לסייע לרשויות או גופים המפעילים מסגרות, לבנות את רשימת הציוד בהתאם להיקף ולסוג פעילותם. </t>
  </si>
  <si>
    <t>לא נדרש להציג שתי הצעות מחיר, למעט בגיליון ציוד נוסף= ציוד שאינו נמצא בתקן.</t>
  </si>
  <si>
    <r>
      <t>ל</t>
    </r>
    <r>
      <rPr>
        <u/>
        <sz val="11"/>
        <rFont val="Calibri"/>
        <family val="2"/>
      </rPr>
      <t>תשומת ליבכם</t>
    </r>
    <r>
      <rPr>
        <sz val="11"/>
        <rFont val="Calibri"/>
        <family val="2"/>
      </rPr>
      <t>, הכמויות של חלק מהציוד נקבעות לפי מספר האנשים במסגרת (כמו לדוגמא: כמות הכיסאות והשולחנות),</t>
    </r>
  </si>
  <si>
    <t>עליכם למלא גיליון ג' טרם מילוי הגיליונות האחרים.</t>
  </si>
  <si>
    <r>
      <t xml:space="preserve">גיליונות ד' עד י"ב עליכם למלא רק עמודות הצבועות </t>
    </r>
    <r>
      <rPr>
        <b/>
        <sz val="11"/>
        <color rgb="FF00B050"/>
        <rFont val="Calibri"/>
        <family val="2"/>
      </rPr>
      <t>בירוק</t>
    </r>
    <r>
      <rPr>
        <sz val="11"/>
        <color rgb="FF000000"/>
        <rFont val="Calibri"/>
        <family val="2"/>
      </rPr>
      <t>.</t>
    </r>
  </si>
  <si>
    <t>אין לגעת בתאים האחרים- תאים אלו "נעולים".</t>
  </si>
  <si>
    <t xml:space="preserve">לאחר אישור הבקשה יוחזר הגיליון עם הפריטים המאושרים. </t>
  </si>
  <si>
    <r>
      <t xml:space="preserve">גיליונות ד' עד י"ב, עליכם למלא רק עמודות הצבועות </t>
    </r>
    <r>
      <rPr>
        <b/>
        <sz val="11"/>
        <color rgb="FFED7D31"/>
        <rFont val="Calibri"/>
        <family val="2"/>
      </rPr>
      <t>בכתום.</t>
    </r>
    <r>
      <rPr>
        <sz val="11"/>
        <color rgb="FF000000"/>
        <rFont val="Calibri"/>
        <family val="2"/>
      </rPr>
      <t xml:space="preserve"> </t>
    </r>
  </si>
  <si>
    <t xml:space="preserve">הכפתור נועל את הנתונים הנבחרים </t>
  </si>
  <si>
    <t>הקובץ  נשלח עם נעילת נתוני התקן ונוסחאות</t>
  </si>
  <si>
    <t>הכפתור פותח את כל הנתונים</t>
  </si>
  <si>
    <t>יש להפעיל אותו לאחר  אישור בקשת הגוף</t>
  </si>
  <si>
    <t>לצורך נעילת שלב אישור בקשת הגוף</t>
  </si>
  <si>
    <t>יש להפעיל את הכפתור אחרי פעולה מס' 2</t>
  </si>
  <si>
    <t xml:space="preserve">ואחרי זה כפתור מס' 1 </t>
  </si>
  <si>
    <t>הכפתור נדרש במקרים מיוחדים</t>
  </si>
  <si>
    <t>במידה ויש לעשות תיקונים אחרי שלב האישור</t>
  </si>
  <si>
    <t>או לצרכים טכניים</t>
  </si>
  <si>
    <t>להפעלתו יש לעשות פעולה מס' 2</t>
  </si>
  <si>
    <t>פעולות נעילה/ פתיחה</t>
  </si>
  <si>
    <t>סינון ציוד מוזמן בסעיף "סיכום מפורט" אינו מוגן</t>
  </si>
  <si>
    <t xml:space="preserve">מפני שהסינון לא עובד במצב נעול, לכן יש להיזהר </t>
  </si>
  <si>
    <t>מכול פעולה מעבר מהפעלת הסינון באמצאות הכפתורים</t>
  </si>
  <si>
    <t>הסבר</t>
  </si>
  <si>
    <t>כלים</t>
  </si>
  <si>
    <t>ואחרי תיקון נתוני האישור לבצע פעולות  3 ו- 1</t>
  </si>
  <si>
    <t>בובט מיטת טיפול</t>
  </si>
  <si>
    <t>עגלת הגשה</t>
  </si>
  <si>
    <t>טו</t>
  </si>
  <si>
    <t>שלב הגשת בקשת הגוף:</t>
  </si>
  <si>
    <t>שלב הדיווח לתשלום לאחר ביצוע:</t>
  </si>
  <si>
    <t>יש למלא גיליון ג' בטרם מילוי הגיליונות האחרים.</t>
  </si>
  <si>
    <t>גיליונות ד' עד ח' -יש למלא רק עמודות הצבועות בירוק</t>
  </si>
  <si>
    <t>גיליונות ד' עד ח' יש למלא רק עמודות הצבועות בכתום/ורוד</t>
  </si>
  <si>
    <t>בקשת הגוף</t>
  </si>
  <si>
    <t>ציוד עזר</t>
  </si>
  <si>
    <t>טלויזיה  65' + מסך הגנה</t>
  </si>
  <si>
    <t>מתקן תליה לטלוויזיה</t>
  </si>
  <si>
    <t>ארון איחסון הציוד</t>
  </si>
  <si>
    <t>רולאפ/שילוט של המיזם (לינק ללוגו)</t>
  </si>
  <si>
    <t>ציוד ספורט</t>
  </si>
  <si>
    <t>טבעות פילאטיס</t>
  </si>
  <si>
    <t>מזרן פילאטיס</t>
  </si>
  <si>
    <t>מוט אימון פילאטיס</t>
  </si>
  <si>
    <t>גומיית פילאטיס</t>
  </si>
  <si>
    <t>כדור over ball</t>
  </si>
  <si>
    <t xml:space="preserve">כרית שעועית </t>
  </si>
  <si>
    <t>חולצות עם לוגו הפרויקט (לינק ללוגו)</t>
  </si>
  <si>
    <t>סה"כ ציוד פעילות ספורט (כולל מע"מ)</t>
  </si>
  <si>
    <t>קיצור דרך לאתר הפרויקט</t>
  </si>
  <si>
    <t xml:space="preserve">מסך מגע כ- 65" לתלייה על קיר+ ארון + מחשב להפעלה, ניתן להשתמש גם בלוח חכם </t>
  </si>
  <si>
    <t>מקפיא</t>
  </si>
  <si>
    <t>מעבד מזון מקצועי</t>
  </si>
  <si>
    <t>מיקרוגל</t>
  </si>
  <si>
    <t>כיריים חשמליות</t>
  </si>
  <si>
    <t xml:space="preserve">תנור אפיה וחימום – 2 תאים-חלבי / בשרי  </t>
  </si>
  <si>
    <t xml:space="preserve">תנור קומביסטימר + מנדף </t>
  </si>
  <si>
    <t xml:space="preserve">מקרר ביתי / תעשייתי </t>
  </si>
  <si>
    <t>מדיח כלים חצי תעשייתי / תעשייתי + מרכך מים</t>
  </si>
  <si>
    <t xml:space="preserve">מקסר / בלנדר - בייתי / תעשייתי </t>
  </si>
  <si>
    <t>מתקן מים</t>
  </si>
  <si>
    <t xml:space="preserve">עגלת הגשה </t>
  </si>
  <si>
    <t xml:space="preserve">מחם אוטומטי  6 /  10ל'  </t>
  </si>
  <si>
    <t xml:space="preserve">עגלת חימום / קרור </t>
  </si>
  <si>
    <t xml:space="preserve">ארון מדפים פתוחים </t>
  </si>
  <si>
    <t xml:space="preserve">כלי מטבח </t>
  </si>
  <si>
    <t>ציוד מטבח מחמם</t>
  </si>
  <si>
    <t>ציוד פעילות גופנית- זוזו</t>
  </si>
  <si>
    <t>יח</t>
  </si>
  <si>
    <t>טז</t>
  </si>
  <si>
    <t>האם לפרויקט אושר מימון מהביטוח הלאומי ב 3 השנים האחרונות?</t>
  </si>
  <si>
    <t>אין כפילות במימון הביטוח הלאומי וקרן שלם</t>
  </si>
  <si>
    <t>ציוד חדרי קבוצות</t>
  </si>
  <si>
    <t xml:space="preserve">ריהוט וציוד חללים משותפים  </t>
  </si>
  <si>
    <t>סה"כ ריהוט וציוד חללים משותפים כולל מע"מ</t>
  </si>
  <si>
    <t xml:space="preserve">פינת ישיבה ללובי  </t>
  </si>
  <si>
    <t xml:space="preserve">אביזרי נוי  </t>
  </si>
  <si>
    <t xml:space="preserve">ציוד מחסן - מדפים </t>
  </si>
  <si>
    <t>מערכת הקרנה ומסך חשמלי</t>
  </si>
  <si>
    <t>ציוד מולטימדיה כללי</t>
  </si>
  <si>
    <t>סה"כ ציוד מולטימדיה כללי כולל מע"מ</t>
  </si>
  <si>
    <t>שואב אבק תעשייתי</t>
  </si>
  <si>
    <t>מכונת כביסה 7 ק"ג</t>
  </si>
  <si>
    <t>מייבש כביסה 7 ק"ג</t>
  </si>
  <si>
    <t>סולם</t>
  </si>
  <si>
    <t>ציוד אחזקת מתחם</t>
  </si>
  <si>
    <t>ציוד אבטחה ובטיחות</t>
  </si>
  <si>
    <t>סה"כ ציוד אבטחה ובטיחות כולל מע"מ</t>
  </si>
  <si>
    <t>ציוד עזרה ראשונה</t>
  </si>
  <si>
    <t>סה"כ ציוד עזרה ראשונה כולל מע"מ</t>
  </si>
  <si>
    <t>ציוד כללי למתחם</t>
  </si>
  <si>
    <r>
      <rPr>
        <u/>
        <sz val="11"/>
        <rFont val="Calibri"/>
        <family val="2"/>
      </rPr>
      <t>רמה א'</t>
    </r>
    <r>
      <rPr>
        <sz val="11"/>
        <rFont val="Calibri"/>
        <family val="2"/>
      </rPr>
      <t xml:space="preserve"> - סט ציוד לסדנאות: קרמיקה/  נגרות/ מחשבים ומולטימדיה  </t>
    </r>
  </si>
  <si>
    <r>
      <rPr>
        <u/>
        <sz val="11"/>
        <rFont val="Calibri"/>
        <family val="2"/>
      </rPr>
      <t>רמה ב'</t>
    </r>
    <r>
      <rPr>
        <sz val="11"/>
        <rFont val="Calibri"/>
        <family val="2"/>
      </rPr>
      <t xml:space="preserve"> - סט ציוד לסדנאות: גינון עם אדניות מוגבהות/ מוזיקה/ בישול/ אפיה/ בית קפה </t>
    </r>
  </si>
  <si>
    <t>ציוד חדר אוכל</t>
  </si>
  <si>
    <t>סה"כ ציוד חדר אוכל כולל מע"מ</t>
  </si>
  <si>
    <t>סה"כ ציוד כללי למתחם כולל מע"מ</t>
  </si>
  <si>
    <t>ציוד וריוט חדרי קבוצות</t>
  </si>
  <si>
    <t>סה"כ ציוד וריהוט חדרי קבוצות כולל מע"מ</t>
  </si>
  <si>
    <t>מחשבים וציוד מולטימדיה</t>
  </si>
  <si>
    <t>סה"כ מחשבים וציוד מולטימדיה כולל מע"מ</t>
  </si>
  <si>
    <t>מדפסת משולבת</t>
  </si>
  <si>
    <t xml:space="preserve">מחשב קומפלט </t>
  </si>
  <si>
    <t xml:space="preserve">טלוויזיה 65" + מגן </t>
  </si>
  <si>
    <t>ציוד סניטריה לחדרי שירותים</t>
  </si>
  <si>
    <t>סה"כ ציוד סניטריה לחדרי שירותים כולל מע"מ</t>
  </si>
  <si>
    <t>ציוד גן, חצר ומרפסות</t>
  </si>
  <si>
    <t>סה"כ ציוד גן, חצר ומרפסות כולל מע"מ</t>
  </si>
  <si>
    <r>
      <t xml:space="preserve">פריטים: </t>
    </r>
    <r>
      <rPr>
        <b/>
        <sz val="11"/>
        <color rgb="FFC00000"/>
        <rFont val="Calibri"/>
        <family val="2"/>
      </rPr>
      <t>יש לבחור ציוד מסוג אחד בלבד - מחמם או מבשל</t>
    </r>
  </si>
  <si>
    <r>
      <t>פריטים:</t>
    </r>
    <r>
      <rPr>
        <b/>
        <sz val="11"/>
        <color rgb="FFC00000"/>
        <rFont val="Calibri"/>
        <family val="2"/>
      </rPr>
      <t xml:space="preserve"> יש לבחור ציוד מסוג אחד בלבד - מחמם או מבשל</t>
    </r>
  </si>
  <si>
    <t xml:space="preserve">ציוד הגברה  </t>
  </si>
  <si>
    <t xml:space="preserve">מכונת שטיפת רצפות </t>
  </si>
  <si>
    <t xml:space="preserve">ארגז כלים  </t>
  </si>
  <si>
    <t xml:space="preserve">ציוד לתחזוקת חצר  וגינון </t>
  </si>
  <si>
    <t>שירותי אדריכלות ועיצוב פנים</t>
  </si>
  <si>
    <t xml:space="preserve">שולחן חדר אוכל </t>
  </si>
  <si>
    <t xml:space="preserve">סט כלי אוכל </t>
  </si>
  <si>
    <t xml:space="preserve">מערכת מצלמות אבטחה </t>
  </si>
  <si>
    <t xml:space="preserve">מערכת כריזת חירום </t>
  </si>
  <si>
    <t xml:space="preserve">תיק עזרה ראשונה  </t>
  </si>
  <si>
    <t xml:space="preserve">ארון תרופות </t>
  </si>
  <si>
    <t>עגלת אשפה</t>
  </si>
  <si>
    <t>סה"כ ציוד אחזקת מתחם כולל מע"מ</t>
  </si>
  <si>
    <t>ציוד סננאות ותעסוקה</t>
  </si>
  <si>
    <t>סה"כ ציוד סדנאות ותעסוקה כולל מע"מ</t>
  </si>
  <si>
    <t xml:space="preserve">כיסא חדר אוכל </t>
  </si>
  <si>
    <t xml:space="preserve">שמשיה למרפסת </t>
  </si>
  <si>
    <t xml:space="preserve">פינת ישיבה למרפסת כיתה </t>
  </si>
  <si>
    <t xml:space="preserve">מתקן ניקוי אסלה </t>
  </si>
  <si>
    <t xml:space="preserve">מראה </t>
  </si>
  <si>
    <t xml:space="preserve">פח אשפה </t>
  </si>
  <si>
    <t xml:space="preserve">מתקן נייר טואלט כפול </t>
  </si>
  <si>
    <t xml:space="preserve">וילונות חסיני אש  </t>
  </si>
  <si>
    <t xml:space="preserve">שעון קיר </t>
  </si>
  <si>
    <t xml:space="preserve">שלוט פנים לאיפיון חדרים </t>
  </si>
  <si>
    <t xml:space="preserve">ארון לוקרים </t>
  </si>
  <si>
    <t xml:space="preserve">כוננית מדפים </t>
  </si>
  <si>
    <t xml:space="preserve">כסא בחדר קבוצה </t>
  </si>
  <si>
    <t xml:space="preserve">שולחן בחדר קבוצה </t>
  </si>
  <si>
    <t xml:space="preserve">שולחן מחשב </t>
  </si>
  <si>
    <t xml:space="preserve">כורסא </t>
  </si>
  <si>
    <t xml:space="preserve">ארון איחסון </t>
  </si>
  <si>
    <t xml:space="preserve">דיספנסר לסבון נוזלי </t>
  </si>
  <si>
    <t xml:space="preserve">מתקן מגבות נייר </t>
  </si>
  <si>
    <t>יט</t>
  </si>
  <si>
    <t>סה"כ ציוד מטבח מחמם - כולל מע"מ</t>
  </si>
  <si>
    <t>דיפיבריליאטור</t>
  </si>
  <si>
    <t>נא לבחור</t>
  </si>
  <si>
    <t xml:space="preserve"> ציוד כללי, פרא רפואי, חדר סנוזלן, ציוד למטבח מבשל וציוד לצוות. </t>
  </si>
  <si>
    <t>עד 100,000 ₪ אחת ל 3 שנים מתאריך תשלום אחרון.</t>
  </si>
  <si>
    <t>הסכומים המופיעים בטבלאות כוללים מע"מ .</t>
  </si>
  <si>
    <t>כל מחירי הציוד כוללים מע"מ.</t>
  </si>
  <si>
    <t>גרסה : 12.01.25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</si>
</sst>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_ * #,##0_ ;_ * \-#,##0_ ;_ * &quot;-&quot;??_ ;_ @_ "/>
    <numFmt numFmtId="165" formatCode="#,##0_ ;[Red]\-#,##0\ "/>
    <numFmt numFmtId="166" formatCode="#,###,##0.00"/>
  </numFmts>
  <fonts count="44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10"/>
      <name val="Arial"/>
      <family val="2"/>
    </font>
    <font>
      <b/>
      <sz val="11"/>
      <color theme="1"/>
      <name val="Calibri"/>
      <family val="2"/>
    </font>
    <font>
      <b/>
      <sz val="11"/>
      <color rgb="FF002060"/>
      <name val="Calibri"/>
      <family val="2"/>
    </font>
    <font>
      <b/>
      <u/>
      <sz val="11"/>
      <color rgb="FF0070C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rgb="FF7030A0"/>
      <name val="Calibri"/>
      <family val="2"/>
    </font>
    <font>
      <b/>
      <u/>
      <sz val="11"/>
      <color rgb="FF002060"/>
      <name val="Calibri"/>
      <family val="2"/>
    </font>
    <font>
      <b/>
      <sz val="11"/>
      <color rgb="FFFF0000"/>
      <name val="Calibri"/>
      <family val="2"/>
    </font>
    <font>
      <sz val="11"/>
      <color rgb="FF002060"/>
      <name val="Calibri"/>
      <family val="2"/>
    </font>
    <font>
      <sz val="11"/>
      <name val="\"/>
      <charset val="177"/>
    </font>
    <font>
      <b/>
      <sz val="11"/>
      <color rgb="FFA50021"/>
      <name val="Calibri"/>
      <family val="2"/>
    </font>
    <font>
      <b/>
      <u/>
      <sz val="11"/>
      <color theme="4" tint="-0.249977111117893"/>
      <name val="Calibri"/>
      <family val="2"/>
    </font>
    <font>
      <u/>
      <sz val="11"/>
      <color theme="10"/>
      <name val="Calibri"/>
      <family val="2"/>
    </font>
    <font>
      <u/>
      <sz val="11"/>
      <color rgb="FF0070C0"/>
      <name val="Calibri"/>
      <family val="2"/>
    </font>
    <font>
      <b/>
      <sz val="11"/>
      <color theme="4" tint="-0.249977111117893"/>
      <name val="Calibri"/>
      <family val="2"/>
    </font>
    <font>
      <b/>
      <u/>
      <sz val="11"/>
      <name val="Calibri"/>
      <family val="2"/>
    </font>
    <font>
      <u/>
      <sz val="11"/>
      <name val="Calibri"/>
      <family val="2"/>
    </font>
    <font>
      <b/>
      <u/>
      <sz val="14"/>
      <color theme="1"/>
      <name val="Calibri"/>
      <family val="2"/>
    </font>
    <font>
      <sz val="11"/>
      <color rgb="FFA50021"/>
      <name val="Calibri"/>
      <family val="2"/>
    </font>
    <font>
      <sz val="14"/>
      <name val="Calibri"/>
      <family val="2"/>
    </font>
    <font>
      <b/>
      <u/>
      <sz val="11"/>
      <color rgb="FFC00000"/>
      <name val="Calibri"/>
      <family val="2"/>
    </font>
    <font>
      <sz val="11"/>
      <color rgb="FFC00000"/>
      <name val="Calibri"/>
      <family val="2"/>
    </font>
    <font>
      <b/>
      <sz val="11"/>
      <color rgb="FFC00000"/>
      <name val="Calibri"/>
      <family val="2"/>
    </font>
    <font>
      <b/>
      <u/>
      <sz val="11"/>
      <color theme="1"/>
      <name val="Calibri"/>
      <family val="2"/>
    </font>
    <font>
      <sz val="11"/>
      <color rgb="FF000000"/>
      <name val="Calibri"/>
      <family val="2"/>
    </font>
    <font>
      <sz val="8"/>
      <color rgb="FF000000"/>
      <name val="Segoe U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rgb="FFED7D31"/>
      <name val="Calibri"/>
      <family val="2"/>
    </font>
    <font>
      <b/>
      <sz val="11"/>
      <color theme="5"/>
      <name val="Calibri"/>
      <family val="2"/>
    </font>
    <font>
      <sz val="11"/>
      <color theme="5"/>
      <name val="Calibri"/>
      <family val="2"/>
    </font>
    <font>
      <sz val="11"/>
      <color rgb="FF1D2228"/>
      <name val="Arial"/>
      <family val="2"/>
      <scheme val="minor"/>
    </font>
    <font>
      <b/>
      <sz val="14"/>
      <name val="Calibri"/>
      <family val="2"/>
    </font>
    <font>
      <sz val="11"/>
      <color theme="1"/>
      <name val="Calibri"/>
      <family val="2"/>
      <charset val="177"/>
    </font>
    <font>
      <sz val="10"/>
      <name val="Calibri"/>
      <family val="2"/>
    </font>
    <font>
      <b/>
      <i/>
      <sz val="11"/>
      <name val="Calibri"/>
      <family val="2"/>
    </font>
    <font>
      <b/>
      <sz val="11"/>
      <color theme="1"/>
      <name val="Arial"/>
      <family val="2"/>
      <charset val="177"/>
      <scheme val="minor"/>
    </font>
    <font>
      <b/>
      <sz val="11"/>
      <color theme="1"/>
      <name val="Calibri"/>
      <family val="2"/>
      <charset val="177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BECD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52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8" fillId="0" borderId="0" xfId="0" applyFont="1"/>
    <xf numFmtId="0" fontId="10" fillId="0" borderId="0" xfId="0" applyFont="1"/>
    <xf numFmtId="38" fontId="9" fillId="0" borderId="0" xfId="0" applyNumberFormat="1" applyFont="1" applyProtection="1">
      <protection locked="0"/>
    </xf>
    <xf numFmtId="38" fontId="9" fillId="0" borderId="0" xfId="0" applyNumberFormat="1" applyFont="1" applyAlignment="1" applyProtection="1">
      <alignment horizontal="right"/>
      <protection locked="0"/>
    </xf>
    <xf numFmtId="38" fontId="7" fillId="0" borderId="0" xfId="0" applyNumberFormat="1" applyFont="1" applyAlignment="1" applyProtection="1">
      <alignment horizontal="right"/>
      <protection locked="0"/>
    </xf>
    <xf numFmtId="38" fontId="11" fillId="0" borderId="0" xfId="0" applyNumberFormat="1" applyFont="1" applyAlignment="1" applyProtection="1">
      <alignment horizontal="right"/>
      <protection locked="0"/>
    </xf>
    <xf numFmtId="38" fontId="4" fillId="0" borderId="0" xfId="0" applyNumberFormat="1" applyFont="1" applyProtection="1">
      <protection locked="0"/>
    </xf>
    <xf numFmtId="0" fontId="8" fillId="2" borderId="0" xfId="0" applyFont="1" applyFill="1" applyAlignment="1">
      <alignment horizontal="right" vertical="center"/>
    </xf>
    <xf numFmtId="0" fontId="9" fillId="0" borderId="0" xfId="0" applyFont="1" applyAlignment="1" applyProtection="1">
      <alignment horizontal="right"/>
      <protection locked="0"/>
    </xf>
    <xf numFmtId="0" fontId="10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right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9" fillId="0" borderId="0" xfId="0" applyFont="1" applyProtection="1">
      <protection locked="0"/>
    </xf>
    <xf numFmtId="0" fontId="9" fillId="0" borderId="0" xfId="0" applyFont="1"/>
    <xf numFmtId="0" fontId="9" fillId="0" borderId="9" xfId="0" applyFont="1" applyBorder="1" applyAlignment="1" applyProtection="1">
      <alignment horizontal="right"/>
      <protection locked="0"/>
    </xf>
    <xf numFmtId="3" fontId="9" fillId="0" borderId="1" xfId="3" applyNumberFormat="1" applyFont="1" applyFill="1" applyBorder="1" applyAlignment="1" applyProtection="1">
      <alignment horizontal="right"/>
    </xf>
    <xf numFmtId="0" fontId="4" fillId="0" borderId="0" xfId="0" applyFont="1"/>
    <xf numFmtId="38" fontId="13" fillId="0" borderId="0" xfId="0" applyNumberFormat="1" applyFont="1" applyAlignment="1" applyProtection="1">
      <alignment horizontal="right"/>
      <protection locked="0"/>
    </xf>
    <xf numFmtId="0" fontId="4" fillId="0" borderId="0" xfId="0" applyFont="1" applyAlignment="1">
      <alignment horizontal="right"/>
    </xf>
    <xf numFmtId="0" fontId="13" fillId="0" borderId="0" xfId="0" applyFont="1"/>
    <xf numFmtId="3" fontId="10" fillId="0" borderId="11" xfId="3" applyNumberFormat="1" applyFont="1" applyFill="1" applyBorder="1" applyAlignment="1" applyProtection="1">
      <alignment horizontal="right"/>
    </xf>
    <xf numFmtId="0" fontId="10" fillId="0" borderId="0" xfId="0" applyFont="1" applyAlignment="1" applyProtection="1">
      <alignment horizontal="right" wrapText="1"/>
      <protection locked="0"/>
    </xf>
    <xf numFmtId="0" fontId="12" fillId="0" borderId="0" xfId="5" applyFont="1" applyFill="1" applyBorder="1" applyAlignment="1" applyProtection="1">
      <alignment horizontal="center" vertical="center"/>
    </xf>
    <xf numFmtId="0" fontId="12" fillId="0" borderId="0" xfId="5" applyFont="1" applyFill="1" applyBorder="1" applyAlignment="1" applyProtection="1">
      <alignment horizontal="right" vertical="center"/>
    </xf>
    <xf numFmtId="0" fontId="7" fillId="0" borderId="0" xfId="0" applyFont="1"/>
    <xf numFmtId="0" fontId="9" fillId="4" borderId="1" xfId="0" applyFont="1" applyFill="1" applyBorder="1" applyAlignment="1" applyProtection="1">
      <alignment horizontal="right"/>
      <protection locked="0"/>
    </xf>
    <xf numFmtId="165" fontId="9" fillId="4" borderId="1" xfId="0" applyNumberFormat="1" applyFont="1" applyFill="1" applyBorder="1" applyAlignment="1" applyProtection="1">
      <alignment horizontal="right"/>
      <protection locked="0"/>
    </xf>
    <xf numFmtId="0" fontId="6" fillId="2" borderId="0" xfId="0" applyFont="1" applyFill="1" applyAlignment="1">
      <alignment horizontal="right" readingOrder="2"/>
    </xf>
    <xf numFmtId="0" fontId="13" fillId="2" borderId="0" xfId="0" applyFont="1" applyFill="1"/>
    <xf numFmtId="0" fontId="9" fillId="2" borderId="0" xfId="0" applyFont="1" applyFill="1"/>
    <xf numFmtId="0" fontId="18" fillId="0" borderId="0" xfId="5" applyFont="1" applyBorder="1" applyAlignment="1" applyProtection="1"/>
    <xf numFmtId="0" fontId="14" fillId="2" borderId="0" xfId="0" applyFont="1" applyFill="1"/>
    <xf numFmtId="0" fontId="14" fillId="2" borderId="0" xfId="0" applyFont="1" applyFill="1" applyAlignment="1">
      <alignment horizontal="right" vertical="center" wrapText="1" readingOrder="2"/>
    </xf>
    <xf numFmtId="0" fontId="9" fillId="2" borderId="0" xfId="0" applyFont="1" applyFill="1" applyAlignment="1">
      <alignment horizontal="right" wrapText="1" readingOrder="2"/>
    </xf>
    <xf numFmtId="0" fontId="13" fillId="2" borderId="0" xfId="0" applyFont="1" applyFill="1" applyAlignment="1">
      <alignment horizontal="right" wrapText="1" readingOrder="2"/>
    </xf>
    <xf numFmtId="0" fontId="14" fillId="0" borderId="0" xfId="0" applyFont="1"/>
    <xf numFmtId="0" fontId="19" fillId="0" borderId="0" xfId="5" applyFont="1" applyBorder="1" applyAlignment="1" applyProtection="1"/>
    <xf numFmtId="0" fontId="14" fillId="0" borderId="8" xfId="0" applyFont="1" applyBorder="1"/>
    <xf numFmtId="0" fontId="14" fillId="0" borderId="5" xfId="0" applyFont="1" applyBorder="1"/>
    <xf numFmtId="0" fontId="16" fillId="0" borderId="0" xfId="0" applyFont="1"/>
    <xf numFmtId="0" fontId="9" fillId="2" borderId="0" xfId="0" applyFont="1" applyFill="1" applyAlignment="1" applyProtection="1">
      <alignment horizontal="right"/>
      <protection locked="0"/>
    </xf>
    <xf numFmtId="0" fontId="8" fillId="2" borderId="0" xfId="0" applyFont="1" applyFill="1"/>
    <xf numFmtId="0" fontId="10" fillId="2" borderId="0" xfId="0" applyFont="1" applyFill="1"/>
    <xf numFmtId="0" fontId="8" fillId="0" borderId="0" xfId="0" applyFont="1" applyProtection="1">
      <protection locked="0"/>
    </xf>
    <xf numFmtId="0" fontId="17" fillId="0" borderId="0" xfId="0" applyFont="1" applyAlignment="1">
      <alignment readingOrder="2"/>
    </xf>
    <xf numFmtId="0" fontId="20" fillId="0" borderId="0" xfId="0" applyFont="1" applyAlignment="1">
      <alignment readingOrder="2"/>
    </xf>
    <xf numFmtId="0" fontId="21" fillId="0" borderId="0" xfId="0" applyFont="1" applyAlignment="1">
      <alignment wrapText="1" readingOrder="2"/>
    </xf>
    <xf numFmtId="0" fontId="21" fillId="2" borderId="0" xfId="0" applyFont="1" applyFill="1" applyAlignment="1">
      <alignment horizontal="right"/>
    </xf>
    <xf numFmtId="0" fontId="23" fillId="0" borderId="0" xfId="0" applyFont="1"/>
    <xf numFmtId="0" fontId="25" fillId="0" borderId="0" xfId="0" applyFont="1"/>
    <xf numFmtId="0" fontId="27" fillId="0" borderId="0" xfId="0" applyFont="1"/>
    <xf numFmtId="0" fontId="8" fillId="0" borderId="20" xfId="0" applyFont="1" applyBorder="1"/>
    <xf numFmtId="0" fontId="8" fillId="0" borderId="21" xfId="0" applyFont="1" applyBorder="1"/>
    <xf numFmtId="0" fontId="14" fillId="0" borderId="21" xfId="0" applyFont="1" applyBorder="1"/>
    <xf numFmtId="0" fontId="14" fillId="0" borderId="22" xfId="0" applyFont="1" applyBorder="1"/>
    <xf numFmtId="0" fontId="9" fillId="0" borderId="23" xfId="0" applyFont="1" applyBorder="1"/>
    <xf numFmtId="0" fontId="14" fillId="0" borderId="24" xfId="0" applyFont="1" applyBorder="1"/>
    <xf numFmtId="0" fontId="8" fillId="0" borderId="23" xfId="0" applyFont="1" applyBorder="1"/>
    <xf numFmtId="0" fontId="14" fillId="0" borderId="23" xfId="0" applyFont="1" applyBorder="1"/>
    <xf numFmtId="0" fontId="5" fillId="0" borderId="24" xfId="0" applyFont="1" applyBorder="1"/>
    <xf numFmtId="0" fontId="5" fillId="0" borderId="24" xfId="0" applyFont="1" applyBorder="1" applyAlignment="1">
      <alignment horizontal="right"/>
    </xf>
    <xf numFmtId="0" fontId="14" fillId="0" borderId="25" xfId="0" applyFont="1" applyBorder="1"/>
    <xf numFmtId="0" fontId="5" fillId="0" borderId="19" xfId="0" applyFont="1" applyBorder="1"/>
    <xf numFmtId="0" fontId="14" fillId="0" borderId="19" xfId="0" applyFont="1" applyBorder="1"/>
    <xf numFmtId="0" fontId="14" fillId="0" borderId="26" xfId="0" applyFont="1" applyBorder="1"/>
    <xf numFmtId="0" fontId="10" fillId="0" borderId="0" xfId="0" applyFont="1" applyProtection="1">
      <protection locked="0"/>
    </xf>
    <xf numFmtId="0" fontId="29" fillId="0" borderId="0" xfId="0" applyFont="1"/>
    <xf numFmtId="0" fontId="21" fillId="2" borderId="0" xfId="0" applyFont="1" applyFill="1" applyAlignment="1">
      <alignment horizontal="center"/>
    </xf>
    <xf numFmtId="0" fontId="21" fillId="0" borderId="0" xfId="0" applyFont="1" applyAlignment="1">
      <alignment horizontal="center" wrapText="1" readingOrder="2"/>
    </xf>
    <xf numFmtId="0" fontId="8" fillId="0" borderId="7" xfId="0" applyFont="1" applyBorder="1"/>
    <xf numFmtId="0" fontId="8" fillId="0" borderId="8" xfId="0" applyFont="1" applyBorder="1" applyAlignment="1">
      <alignment horizontal="right"/>
    </xf>
    <xf numFmtId="0" fontId="10" fillId="0" borderId="0" xfId="0" applyFont="1" applyAlignment="1">
      <alignment horizontal="center"/>
    </xf>
    <xf numFmtId="0" fontId="8" fillId="0" borderId="4" xfId="0" applyFont="1" applyBorder="1"/>
    <xf numFmtId="0" fontId="8" fillId="0" borderId="5" xfId="0" applyFont="1" applyBorder="1" applyAlignment="1">
      <alignment horizontal="right"/>
    </xf>
    <xf numFmtId="165" fontId="10" fillId="0" borderId="0" xfId="1" applyNumberFormat="1" applyFont="1" applyFill="1" applyBorder="1" applyAlignment="1" applyProtection="1">
      <alignment horizontal="right"/>
    </xf>
    <xf numFmtId="0" fontId="30" fillId="0" borderId="0" xfId="0" applyFont="1" applyAlignment="1">
      <alignment horizontal="right" vertical="center" readingOrder="2"/>
    </xf>
    <xf numFmtId="0" fontId="32" fillId="0" borderId="0" xfId="0" applyFont="1" applyAlignment="1">
      <alignment horizontal="right" vertical="center" readingOrder="2"/>
    </xf>
    <xf numFmtId="0" fontId="30" fillId="0" borderId="0" xfId="0" applyFont="1"/>
    <xf numFmtId="0" fontId="33" fillId="0" borderId="0" xfId="0" applyFont="1" applyAlignment="1">
      <alignment horizontal="right" vertical="center" readingOrder="2"/>
    </xf>
    <xf numFmtId="0" fontId="35" fillId="0" borderId="0" xfId="0" applyFont="1" applyAlignment="1">
      <alignment horizontal="right" vertical="center" readingOrder="2"/>
    </xf>
    <xf numFmtId="0" fontId="36" fillId="0" borderId="0" xfId="0" applyFont="1"/>
    <xf numFmtId="0" fontId="8" fillId="2" borderId="0" xfId="0" applyFont="1" applyFill="1" applyAlignment="1">
      <alignment horizontal="right" vertical="center" wrapText="1" readingOrder="2"/>
    </xf>
    <xf numFmtId="0" fontId="9" fillId="2" borderId="0" xfId="0" applyFont="1" applyFill="1" applyAlignment="1">
      <alignment horizontal="right" vertical="center" wrapText="1" readingOrder="2"/>
    </xf>
    <xf numFmtId="0" fontId="10" fillId="0" borderId="0" xfId="0" applyFont="1" applyAlignment="1">
      <alignment horizontal="right"/>
    </xf>
    <xf numFmtId="0" fontId="28" fillId="0" borderId="0" xfId="0" applyFont="1"/>
    <xf numFmtId="165" fontId="8" fillId="0" borderId="1" xfId="0" applyNumberFormat="1" applyFont="1" applyBorder="1" applyAlignment="1">
      <alignment horizontal="right"/>
    </xf>
    <xf numFmtId="165" fontId="8" fillId="0" borderId="0" xfId="0" applyNumberFormat="1" applyFont="1"/>
    <xf numFmtId="14" fontId="10" fillId="5" borderId="0" xfId="0" applyNumberFormat="1" applyFont="1" applyFill="1" applyAlignment="1" applyProtection="1">
      <alignment horizontal="center"/>
      <protection locked="0"/>
    </xf>
    <xf numFmtId="14" fontId="10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5" borderId="0" xfId="0" applyFont="1" applyFill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30" fillId="0" borderId="0" xfId="0" applyFont="1" applyProtection="1">
      <protection locked="0"/>
    </xf>
    <xf numFmtId="14" fontId="8" fillId="4" borderId="1" xfId="0" applyNumberFormat="1" applyFont="1" applyFill="1" applyBorder="1" applyAlignment="1" applyProtection="1">
      <alignment horizontal="right"/>
      <protection locked="0"/>
    </xf>
    <xf numFmtId="0" fontId="29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38" fontId="4" fillId="0" borderId="0" xfId="0" applyNumberFormat="1" applyFont="1"/>
    <xf numFmtId="38" fontId="9" fillId="0" borderId="0" xfId="0" applyNumberFormat="1" applyFont="1"/>
    <xf numFmtId="0" fontId="8" fillId="0" borderId="0" xfId="0" applyFont="1" applyAlignment="1">
      <alignment horizontal="right"/>
    </xf>
    <xf numFmtId="0" fontId="8" fillId="2" borderId="0" xfId="0" applyFont="1" applyFill="1" applyAlignment="1">
      <alignment horizontal="right"/>
    </xf>
    <xf numFmtId="0" fontId="9" fillId="2" borderId="0" xfId="0" applyFont="1" applyFill="1" applyAlignment="1">
      <alignment horizontal="right"/>
    </xf>
    <xf numFmtId="38" fontId="9" fillId="0" borderId="0" xfId="0" applyNumberFormat="1" applyFont="1" applyAlignment="1">
      <alignment horizontal="right"/>
    </xf>
    <xf numFmtId="0" fontId="9" fillId="6" borderId="1" xfId="0" applyFont="1" applyFill="1" applyBorder="1" applyAlignment="1">
      <alignment horizontal="right" vertical="center" wrapText="1"/>
    </xf>
    <xf numFmtId="38" fontId="4" fillId="0" borderId="10" xfId="0" applyNumberFormat="1" applyFont="1" applyBorder="1" applyAlignment="1">
      <alignment horizontal="right"/>
    </xf>
    <xf numFmtId="38" fontId="9" fillId="0" borderId="3" xfId="0" applyNumberFormat="1" applyFont="1" applyBorder="1" applyAlignment="1">
      <alignment horizontal="center"/>
    </xf>
    <xf numFmtId="38" fontId="9" fillId="0" borderId="2" xfId="0" applyNumberFormat="1" applyFont="1" applyBorder="1" applyAlignment="1">
      <alignment horizontal="center"/>
    </xf>
    <xf numFmtId="38" fontId="9" fillId="0" borderId="1" xfId="0" applyNumberFormat="1" applyFont="1" applyBorder="1" applyAlignment="1">
      <alignment horizontal="right"/>
    </xf>
    <xf numFmtId="38" fontId="9" fillId="0" borderId="1" xfId="0" applyNumberFormat="1" applyFont="1" applyBorder="1" applyAlignment="1">
      <alignment horizontal="right" wrapText="1"/>
    </xf>
    <xf numFmtId="38" fontId="8" fillId="0" borderId="1" xfId="0" applyNumberFormat="1" applyFont="1" applyBorder="1" applyAlignment="1">
      <alignment horizontal="right" wrapText="1"/>
    </xf>
    <xf numFmtId="38" fontId="9" fillId="0" borderId="15" xfId="0" applyNumberFormat="1" applyFont="1" applyBorder="1" applyAlignment="1">
      <alignment horizontal="right" wrapText="1"/>
    </xf>
    <xf numFmtId="38" fontId="8" fillId="0" borderId="15" xfId="0" applyNumberFormat="1" applyFont="1" applyBorder="1" applyAlignment="1">
      <alignment horizontal="right" wrapText="1"/>
    </xf>
    <xf numFmtId="38" fontId="4" fillId="0" borderId="16" xfId="0" applyNumberFormat="1" applyFont="1" applyBorder="1" applyAlignment="1">
      <alignment horizontal="right"/>
    </xf>
    <xf numFmtId="38" fontId="9" fillId="0" borderId="9" xfId="0" applyNumberFormat="1" applyFont="1" applyBorder="1" applyAlignment="1">
      <alignment horizontal="center"/>
    </xf>
    <xf numFmtId="38" fontId="9" fillId="0" borderId="17" xfId="0" applyNumberFormat="1" applyFont="1" applyBorder="1" applyAlignment="1">
      <alignment horizontal="center"/>
    </xf>
    <xf numFmtId="38" fontId="4" fillId="0" borderId="11" xfId="0" applyNumberFormat="1" applyFont="1" applyBorder="1"/>
    <xf numFmtId="38" fontId="4" fillId="0" borderId="1" xfId="0" applyNumberFormat="1" applyFont="1" applyBorder="1" applyAlignment="1">
      <alignment wrapText="1"/>
    </xf>
    <xf numFmtId="38" fontId="10" fillId="0" borderId="1" xfId="0" applyNumberFormat="1" applyFont="1" applyBorder="1" applyAlignment="1">
      <alignment horizontal="right"/>
    </xf>
    <xf numFmtId="38" fontId="10" fillId="0" borderId="11" xfId="0" applyNumberFormat="1" applyFont="1" applyBorder="1" applyAlignment="1">
      <alignment horizontal="right"/>
    </xf>
    <xf numFmtId="0" fontId="9" fillId="0" borderId="1" xfId="0" applyFont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8" fillId="0" borderId="1" xfId="0" applyFont="1" applyBorder="1" applyAlignment="1">
      <alignment horizontal="right" vertical="center"/>
    </xf>
    <xf numFmtId="38" fontId="4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3" fontId="10" fillId="0" borderId="0" xfId="0" applyNumberFormat="1" applyFont="1" applyAlignment="1" applyProtection="1">
      <alignment horizontal="right"/>
      <protection locked="0"/>
    </xf>
    <xf numFmtId="0" fontId="9" fillId="6" borderId="10" xfId="0" applyFont="1" applyFill="1" applyBorder="1" applyAlignment="1">
      <alignment horizontal="right"/>
    </xf>
    <xf numFmtId="0" fontId="9" fillId="6" borderId="3" xfId="0" applyFont="1" applyFill="1" applyBorder="1" applyAlignment="1">
      <alignment horizontal="right"/>
    </xf>
    <xf numFmtId="0" fontId="9" fillId="6" borderId="2" xfId="0" applyFont="1" applyFill="1" applyBorder="1" applyAlignment="1">
      <alignment horizontal="right"/>
    </xf>
    <xf numFmtId="0" fontId="9" fillId="6" borderId="1" xfId="0" applyFont="1" applyFill="1" applyBorder="1" applyAlignment="1">
      <alignment horizontal="right" wrapText="1"/>
    </xf>
    <xf numFmtId="0" fontId="9" fillId="6" borderId="10" xfId="0" applyFont="1" applyFill="1" applyBorder="1" applyAlignment="1">
      <alignment horizontal="right" wrapText="1"/>
    </xf>
    <xf numFmtId="0" fontId="9" fillId="0" borderId="9" xfId="0" applyFont="1" applyBorder="1" applyAlignment="1">
      <alignment horizontal="right"/>
    </xf>
    <xf numFmtId="0" fontId="9" fillId="0" borderId="10" xfId="0" applyFont="1" applyBorder="1" applyAlignment="1">
      <alignment horizontal="right" wrapText="1"/>
    </xf>
    <xf numFmtId="0" fontId="8" fillId="0" borderId="10" xfId="0" applyFont="1" applyBorder="1" applyAlignment="1">
      <alignment horizontal="right" wrapText="1"/>
    </xf>
    <xf numFmtId="0" fontId="8" fillId="0" borderId="1" xfId="0" applyFont="1" applyBorder="1" applyAlignment="1">
      <alignment wrapText="1"/>
    </xf>
    <xf numFmtId="0" fontId="4" fillId="0" borderId="9" xfId="0" applyFont="1" applyBorder="1" applyAlignment="1">
      <alignment horizontal="right" wrapText="1"/>
    </xf>
    <xf numFmtId="0" fontId="10" fillId="0" borderId="9" xfId="0" applyFont="1" applyBorder="1"/>
    <xf numFmtId="3" fontId="10" fillId="0" borderId="17" xfId="0" applyNumberFormat="1" applyFont="1" applyBorder="1" applyAlignment="1">
      <alignment horizontal="right"/>
    </xf>
    <xf numFmtId="3" fontId="10" fillId="0" borderId="11" xfId="0" applyNumberFormat="1" applyFont="1" applyBorder="1" applyAlignment="1">
      <alignment horizontal="right"/>
    </xf>
    <xf numFmtId="0" fontId="4" fillId="2" borderId="0" xfId="0" applyFont="1" applyFill="1" applyAlignment="1">
      <alignment horizontal="right" wrapText="1"/>
    </xf>
    <xf numFmtId="3" fontId="10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0" fontId="4" fillId="0" borderId="11" xfId="0" applyFont="1" applyBorder="1" applyAlignment="1">
      <alignment horizontal="right"/>
    </xf>
    <xf numFmtId="0" fontId="8" fillId="0" borderId="9" xfId="0" applyFont="1" applyBorder="1" applyAlignment="1">
      <alignment horizontal="right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 readingOrder="2"/>
    </xf>
    <xf numFmtId="3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14" fontId="8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38" fontId="4" fillId="0" borderId="1" xfId="0" applyNumberFormat="1" applyFont="1" applyBorder="1" applyAlignment="1">
      <alignment horizontal="right"/>
    </xf>
    <xf numFmtId="14" fontId="10" fillId="0" borderId="1" xfId="0" applyNumberFormat="1" applyFont="1" applyBorder="1" applyAlignment="1">
      <alignment horizontal="right"/>
    </xf>
    <xf numFmtId="0" fontId="8" fillId="2" borderId="0" xfId="0" applyFont="1" applyFill="1" applyProtection="1">
      <protection locked="0"/>
    </xf>
    <xf numFmtId="0" fontId="15" fillId="0" borderId="0" xfId="0" applyFont="1"/>
    <xf numFmtId="0" fontId="8" fillId="0" borderId="0" xfId="0" applyFont="1" applyAlignment="1" applyProtection="1">
      <alignment horizontal="right"/>
      <protection locked="0"/>
    </xf>
    <xf numFmtId="164" fontId="8" fillId="0" borderId="1" xfId="1" applyNumberFormat="1" applyFont="1" applyBorder="1" applyAlignment="1" applyProtection="1">
      <alignment horizontal="right"/>
    </xf>
    <xf numFmtId="166" fontId="8" fillId="0" borderId="1" xfId="4" applyNumberFormat="1" applyFont="1" applyBorder="1" applyAlignment="1">
      <alignment horizontal="right" wrapText="1"/>
    </xf>
    <xf numFmtId="38" fontId="4" fillId="0" borderId="11" xfId="0" applyNumberFormat="1" applyFont="1" applyBorder="1" applyAlignment="1">
      <alignment horizontal="right"/>
    </xf>
    <xf numFmtId="0" fontId="10" fillId="0" borderId="1" xfId="0" applyFont="1" applyBorder="1" applyAlignment="1">
      <alignment horizontal="right" vertical="center"/>
    </xf>
    <xf numFmtId="0" fontId="10" fillId="0" borderId="16" xfId="0" applyFont="1" applyBorder="1"/>
    <xf numFmtId="3" fontId="10" fillId="0" borderId="17" xfId="0" applyNumberFormat="1" applyFont="1" applyBorder="1" applyAlignment="1">
      <alignment horizontal="center"/>
    </xf>
    <xf numFmtId="164" fontId="10" fillId="0" borderId="11" xfId="0" applyNumberFormat="1" applyFont="1" applyBorder="1"/>
    <xf numFmtId="0" fontId="10" fillId="0" borderId="1" xfId="0" applyFont="1" applyBorder="1"/>
    <xf numFmtId="1" fontId="10" fillId="0" borderId="1" xfId="0" applyNumberFormat="1" applyFont="1" applyBorder="1"/>
    <xf numFmtId="0" fontId="8" fillId="6" borderId="1" xfId="0" applyFont="1" applyFill="1" applyBorder="1"/>
    <xf numFmtId="1" fontId="8" fillId="6" borderId="1" xfId="0" applyNumberFormat="1" applyFont="1" applyFill="1" applyBorder="1"/>
    <xf numFmtId="0" fontId="8" fillId="5" borderId="1" xfId="0" applyFont="1" applyFill="1" applyBorder="1" applyProtection="1">
      <protection locked="0"/>
    </xf>
    <xf numFmtId="3" fontId="8" fillId="5" borderId="1" xfId="3" applyNumberFormat="1" applyFont="1" applyFill="1" applyBorder="1" applyAlignment="1" applyProtection="1">
      <alignment horizontal="right"/>
      <protection locked="0"/>
    </xf>
    <xf numFmtId="3" fontId="8" fillId="0" borderId="0" xfId="3" applyNumberFormat="1" applyFont="1" applyFill="1" applyBorder="1" applyAlignment="1" applyProtection="1">
      <alignment horizontal="right"/>
      <protection locked="0"/>
    </xf>
    <xf numFmtId="3" fontId="8" fillId="5" borderId="15" xfId="3" applyNumberFormat="1" applyFont="1" applyFill="1" applyBorder="1" applyAlignment="1" applyProtection="1">
      <alignment horizontal="right"/>
      <protection locked="0"/>
    </xf>
    <xf numFmtId="0" fontId="24" fillId="0" borderId="0" xfId="0" applyFont="1" applyAlignment="1">
      <alignment horizontal="right" vertical="center"/>
    </xf>
    <xf numFmtId="0" fontId="16" fillId="0" borderId="0" xfId="0" applyFont="1" applyAlignment="1">
      <alignment horizontal="right"/>
    </xf>
    <xf numFmtId="0" fontId="8" fillId="6" borderId="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4" fillId="0" borderId="0" xfId="0" applyFont="1" applyProtection="1">
      <protection locked="0"/>
    </xf>
    <xf numFmtId="0" fontId="37" fillId="0" borderId="0" xfId="0" applyFont="1"/>
    <xf numFmtId="0" fontId="9" fillId="6" borderId="1" xfId="0" applyFont="1" applyFill="1" applyBorder="1" applyAlignment="1">
      <alignment horizontal="right"/>
    </xf>
    <xf numFmtId="38" fontId="9" fillId="6" borderId="1" xfId="0" applyNumberFormat="1" applyFont="1" applyFill="1" applyBorder="1" applyAlignment="1">
      <alignment horizontal="right" wrapText="1"/>
    </xf>
    <xf numFmtId="14" fontId="9" fillId="6" borderId="1" xfId="0" applyNumberFormat="1" applyFont="1" applyFill="1" applyBorder="1" applyAlignment="1">
      <alignment horizontal="right" wrapText="1"/>
    </xf>
    <xf numFmtId="38" fontId="9" fillId="0" borderId="1" xfId="0" applyNumberFormat="1" applyFont="1" applyBorder="1" applyAlignment="1">
      <alignment wrapText="1"/>
    </xf>
    <xf numFmtId="14" fontId="9" fillId="0" borderId="1" xfId="0" applyNumberFormat="1" applyFon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0" fontId="4" fillId="0" borderId="18" xfId="0" applyFont="1" applyBorder="1" applyAlignment="1">
      <alignment horizontal="right" wrapText="1"/>
    </xf>
    <xf numFmtId="0" fontId="4" fillId="0" borderId="13" xfId="0" applyFont="1" applyBorder="1" applyProtection="1">
      <protection locked="0"/>
    </xf>
    <xf numFmtId="0" fontId="9" fillId="0" borderId="12" xfId="0" applyFont="1" applyBorder="1"/>
    <xf numFmtId="0" fontId="4" fillId="0" borderId="27" xfId="0" applyFont="1" applyBorder="1" applyProtection="1">
      <protection locked="0"/>
    </xf>
    <xf numFmtId="0" fontId="4" fillId="0" borderId="27" xfId="0" applyFont="1" applyBorder="1"/>
    <xf numFmtId="0" fontId="9" fillId="0" borderId="27" xfId="0" applyFont="1" applyBorder="1"/>
    <xf numFmtId="0" fontId="9" fillId="0" borderId="16" xfId="0" applyFont="1" applyBorder="1"/>
    <xf numFmtId="0" fontId="9" fillId="0" borderId="9" xfId="0" applyFont="1" applyBorder="1"/>
    <xf numFmtId="0" fontId="4" fillId="0" borderId="13" xfId="0" applyFont="1" applyBorder="1"/>
    <xf numFmtId="0" fontId="4" fillId="0" borderId="16" xfId="0" applyFont="1" applyBorder="1"/>
    <xf numFmtId="0" fontId="4" fillId="0" borderId="16" xfId="0" applyFont="1" applyBorder="1" applyProtection="1">
      <protection locked="0"/>
    </xf>
    <xf numFmtId="0" fontId="9" fillId="0" borderId="10" xfId="0" applyFont="1" applyBorder="1" applyProtection="1">
      <protection locked="0"/>
    </xf>
    <xf numFmtId="0" fontId="4" fillId="0" borderId="3" xfId="0" applyFont="1" applyBorder="1"/>
    <xf numFmtId="0" fontId="9" fillId="0" borderId="15" xfId="0" applyFont="1" applyBorder="1" applyProtection="1">
      <protection locked="0"/>
    </xf>
    <xf numFmtId="0" fontId="9" fillId="0" borderId="11" xfId="0" applyFont="1" applyBorder="1" applyProtection="1">
      <protection locked="0"/>
    </xf>
    <xf numFmtId="0" fontId="9" fillId="0" borderId="28" xfId="0" applyFont="1" applyBorder="1" applyProtection="1">
      <protection locked="0"/>
    </xf>
    <xf numFmtId="0" fontId="9" fillId="0" borderId="15" xfId="0" applyFont="1" applyBorder="1"/>
    <xf numFmtId="0" fontId="9" fillId="0" borderId="28" xfId="0" applyFont="1" applyBorder="1"/>
    <xf numFmtId="0" fontId="9" fillId="0" borderId="11" xfId="0" applyFont="1" applyBorder="1"/>
    <xf numFmtId="0" fontId="9" fillId="0" borderId="1" xfId="0" applyFont="1" applyBorder="1"/>
    <xf numFmtId="3" fontId="9" fillId="0" borderId="1" xfId="0" applyNumberFormat="1" applyFont="1" applyBorder="1" applyAlignment="1">
      <alignment horizontal="right"/>
    </xf>
    <xf numFmtId="38" fontId="4" fillId="0" borderId="11" xfId="0" applyNumberFormat="1" applyFont="1" applyBorder="1" applyAlignment="1">
      <alignment wrapText="1"/>
    </xf>
    <xf numFmtId="0" fontId="10" fillId="0" borderId="11" xfId="0" applyFont="1" applyBorder="1" applyAlignment="1">
      <alignment horizontal="right" wrapText="1"/>
    </xf>
    <xf numFmtId="38" fontId="4" fillId="0" borderId="11" xfId="0" applyNumberFormat="1" applyFont="1" applyBorder="1" applyAlignment="1">
      <alignment horizontal="right" wrapText="1"/>
    </xf>
    <xf numFmtId="0" fontId="10" fillId="0" borderId="11" xfId="0" applyFont="1" applyBorder="1" applyAlignment="1">
      <alignment wrapText="1"/>
    </xf>
    <xf numFmtId="0" fontId="9" fillId="3" borderId="1" xfId="0" applyFont="1" applyFill="1" applyBorder="1" applyAlignment="1" applyProtection="1">
      <alignment horizontal="right"/>
      <protection locked="0"/>
    </xf>
    <xf numFmtId="0" fontId="9" fillId="3" borderId="1" xfId="0" applyFont="1" applyFill="1" applyBorder="1" applyAlignment="1" applyProtection="1">
      <alignment horizontal="right" wrapText="1"/>
      <protection locked="0"/>
    </xf>
    <xf numFmtId="38" fontId="10" fillId="0" borderId="1" xfId="0" applyNumberFormat="1" applyFont="1" applyBorder="1" applyAlignment="1" applyProtection="1">
      <alignment horizontal="right"/>
      <protection locked="0"/>
    </xf>
    <xf numFmtId="165" fontId="10" fillId="0" borderId="1" xfId="0" applyNumberFormat="1" applyFont="1" applyBorder="1" applyAlignment="1">
      <alignment horizontal="right"/>
    </xf>
    <xf numFmtId="164" fontId="10" fillId="0" borderId="1" xfId="1" applyNumberFormat="1" applyFont="1" applyBorder="1" applyAlignment="1" applyProtection="1">
      <alignment horizontal="right"/>
    </xf>
    <xf numFmtId="3" fontId="10" fillId="0" borderId="17" xfId="3" applyNumberFormat="1" applyFont="1" applyFill="1" applyBorder="1" applyAlignment="1" applyProtection="1">
      <alignment horizontal="right"/>
    </xf>
    <xf numFmtId="0" fontId="8" fillId="6" borderId="10" xfId="0" applyFont="1" applyFill="1" applyBorder="1"/>
    <xf numFmtId="0" fontId="8" fillId="6" borderId="3" xfId="0" applyFont="1" applyFill="1" applyBorder="1"/>
    <xf numFmtId="3" fontId="8" fillId="0" borderId="1" xfId="3" applyNumberFormat="1" applyFont="1" applyFill="1" applyBorder="1" applyAlignment="1" applyProtection="1">
      <alignment horizontal="right"/>
    </xf>
    <xf numFmtId="3" fontId="8" fillId="0" borderId="15" xfId="3" applyNumberFormat="1" applyFont="1" applyFill="1" applyBorder="1" applyAlignment="1" applyProtection="1">
      <alignment horizontal="right"/>
    </xf>
    <xf numFmtId="0" fontId="8" fillId="6" borderId="2" xfId="0" applyFont="1" applyFill="1" applyBorder="1" applyAlignment="1">
      <alignment wrapText="1"/>
    </xf>
    <xf numFmtId="0" fontId="8" fillId="6" borderId="2" xfId="0" applyFont="1" applyFill="1" applyBorder="1"/>
    <xf numFmtId="0" fontId="8" fillId="5" borderId="1" xfId="0" applyFont="1" applyFill="1" applyBorder="1" applyAlignment="1" applyProtection="1">
      <alignment wrapText="1"/>
      <protection locked="0"/>
    </xf>
    <xf numFmtId="3" fontId="8" fillId="5" borderId="2" xfId="3" applyNumberFormat="1" applyFont="1" applyFill="1" applyBorder="1" applyAlignment="1" applyProtection="1">
      <alignment horizontal="right"/>
      <protection locked="0"/>
    </xf>
    <xf numFmtId="0" fontId="10" fillId="0" borderId="16" xfId="0" applyFont="1" applyBorder="1" applyAlignment="1">
      <alignment wrapText="1"/>
    </xf>
    <xf numFmtId="0" fontId="8" fillId="0" borderId="29" xfId="0" applyFont="1" applyBorder="1" applyAlignment="1" applyProtection="1">
      <alignment horizontal="right"/>
      <protection locked="0"/>
    </xf>
    <xf numFmtId="0" fontId="8" fillId="0" borderId="29" xfId="0" applyFont="1" applyBorder="1" applyProtection="1">
      <protection locked="0"/>
    </xf>
    <xf numFmtId="0" fontId="8" fillId="7" borderId="1" xfId="0" applyFont="1" applyFill="1" applyBorder="1" applyAlignment="1">
      <alignment wrapText="1"/>
    </xf>
    <xf numFmtId="0" fontId="10" fillId="0" borderId="1" xfId="0" applyFont="1" applyBorder="1" applyAlignment="1">
      <alignment horizontal="right"/>
    </xf>
    <xf numFmtId="165" fontId="10" fillId="0" borderId="1" xfId="1" applyNumberFormat="1" applyFont="1" applyFill="1" applyBorder="1" applyAlignment="1" applyProtection="1">
      <alignment horizontal="right"/>
    </xf>
    <xf numFmtId="38" fontId="9" fillId="0" borderId="1" xfId="1" applyNumberFormat="1" applyFont="1" applyFill="1" applyBorder="1" applyAlignment="1" applyProtection="1">
      <alignment horizontal="right"/>
    </xf>
    <xf numFmtId="0" fontId="21" fillId="0" borderId="0" xfId="0" applyFont="1" applyAlignment="1">
      <alignment horizontal="right"/>
    </xf>
    <xf numFmtId="0" fontId="9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6" borderId="2" xfId="0" applyFont="1" applyFill="1" applyBorder="1" applyAlignment="1">
      <alignment horizontal="right"/>
    </xf>
    <xf numFmtId="0" fontId="8" fillId="0" borderId="15" xfId="0" applyFont="1" applyBorder="1" applyAlignment="1">
      <alignment horizontal="right"/>
    </xf>
    <xf numFmtId="0" fontId="10" fillId="0" borderId="10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0" fontId="10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 applyAlignment="1" applyProtection="1">
      <alignment horizontal="right"/>
      <protection locked="0"/>
    </xf>
    <xf numFmtId="0" fontId="8" fillId="0" borderId="0" xfId="0" applyFont="1" applyAlignment="1" applyProtection="1">
      <alignment horizontal="right" wrapText="1"/>
      <protection locked="0"/>
    </xf>
    <xf numFmtId="38" fontId="39" fillId="0" borderId="1" xfId="0" applyNumberFormat="1" applyFont="1" applyBorder="1" applyAlignment="1">
      <alignment horizontal="right" wrapText="1"/>
    </xf>
    <xf numFmtId="38" fontId="39" fillId="0" borderId="1" xfId="0" applyNumberFormat="1" applyFont="1" applyBorder="1" applyAlignment="1">
      <alignment wrapText="1"/>
    </xf>
    <xf numFmtId="14" fontId="39" fillId="0" borderId="1" xfId="0" applyNumberFormat="1" applyFont="1" applyBorder="1" applyAlignment="1">
      <alignment wrapText="1"/>
    </xf>
    <xf numFmtId="0" fontId="40" fillId="0" borderId="8" xfId="0" applyFont="1" applyBorder="1" applyAlignment="1">
      <alignment horizontal="right"/>
    </xf>
    <xf numFmtId="165" fontId="8" fillId="0" borderId="1" xfId="0" applyNumberFormat="1" applyFont="1" applyBorder="1"/>
    <xf numFmtId="165" fontId="10" fillId="0" borderId="1" xfId="0" applyNumberFormat="1" applyFont="1" applyBorder="1"/>
    <xf numFmtId="0" fontId="8" fillId="0" borderId="1" xfId="0" applyFont="1" applyBorder="1" applyAlignment="1">
      <alignment horizontal="right" wrapText="1" readingOrder="2"/>
    </xf>
    <xf numFmtId="0" fontId="10" fillId="8" borderId="30" xfId="0" applyFont="1" applyFill="1" applyBorder="1" applyAlignment="1">
      <alignment horizontal="right" wrapText="1" readingOrder="2"/>
    </xf>
    <xf numFmtId="0" fontId="10" fillId="8" borderId="31" xfId="0" applyFont="1" applyFill="1" applyBorder="1" applyAlignment="1">
      <alignment horizontal="right" wrapText="1" readingOrder="2"/>
    </xf>
    <xf numFmtId="0" fontId="4" fillId="0" borderId="0" xfId="0" applyFont="1" applyAlignment="1">
      <alignment vertical="center" wrapText="1"/>
    </xf>
    <xf numFmtId="0" fontId="4" fillId="3" borderId="0" xfId="0" applyFont="1" applyFill="1" applyAlignment="1" applyProtection="1">
      <alignment horizontal="center" vertical="center"/>
      <protection locked="0"/>
    </xf>
    <xf numFmtId="165" fontId="41" fillId="0" borderId="1" xfId="0" applyNumberFormat="1" applyFont="1" applyBorder="1"/>
    <xf numFmtId="166" fontId="8" fillId="0" borderId="1" xfId="4" applyNumberFormat="1" applyFont="1" applyBorder="1" applyAlignment="1">
      <alignment horizontal="right"/>
    </xf>
    <xf numFmtId="0" fontId="28" fillId="0" borderId="0" xfId="0" applyFont="1" applyAlignment="1">
      <alignment horizontal="right"/>
    </xf>
    <xf numFmtId="0" fontId="10" fillId="0" borderId="1" xfId="0" applyFont="1" applyBorder="1" applyAlignment="1">
      <alignment horizontal="right" wrapText="1" readingOrder="2"/>
    </xf>
    <xf numFmtId="165" fontId="8" fillId="0" borderId="11" xfId="0" applyNumberFormat="1" applyFont="1" applyBorder="1"/>
    <xf numFmtId="0" fontId="0" fillId="0" borderId="0" xfId="0" applyAlignment="1">
      <alignment horizontal="right"/>
    </xf>
    <xf numFmtId="14" fontId="9" fillId="0" borderId="1" xfId="0" applyNumberFormat="1" applyFont="1" applyBorder="1" applyAlignment="1">
      <alignment horizontal="right" wrapText="1"/>
    </xf>
    <xf numFmtId="14" fontId="4" fillId="0" borderId="1" xfId="0" applyNumberFormat="1" applyFont="1" applyBorder="1" applyAlignment="1">
      <alignment horizontal="right" wrapText="1"/>
    </xf>
    <xf numFmtId="14" fontId="9" fillId="0" borderId="0" xfId="0" applyNumberFormat="1" applyFont="1"/>
    <xf numFmtId="0" fontId="9" fillId="6" borderId="10" xfId="0" applyFont="1" applyFill="1" applyBorder="1"/>
    <xf numFmtId="38" fontId="9" fillId="6" borderId="2" xfId="0" applyNumberFormat="1" applyFont="1" applyFill="1" applyBorder="1"/>
    <xf numFmtId="0" fontId="9" fillId="6" borderId="3" xfId="0" applyFont="1" applyFill="1" applyBorder="1"/>
    <xf numFmtId="14" fontId="9" fillId="6" borderId="3" xfId="0" applyNumberFormat="1" applyFont="1" applyFill="1" applyBorder="1"/>
    <xf numFmtId="38" fontId="9" fillId="0" borderId="1" xfId="0" applyNumberFormat="1" applyFont="1" applyBorder="1"/>
    <xf numFmtId="38" fontId="4" fillId="0" borderId="1" xfId="0" applyNumberFormat="1" applyFont="1" applyBorder="1"/>
    <xf numFmtId="0" fontId="39" fillId="0" borderId="0" xfId="0" applyFont="1"/>
    <xf numFmtId="3" fontId="4" fillId="0" borderId="18" xfId="0" applyNumberFormat="1" applyFont="1" applyBorder="1"/>
    <xf numFmtId="38" fontId="4" fillId="0" borderId="18" xfId="0" applyNumberFormat="1" applyFont="1" applyBorder="1"/>
    <xf numFmtId="14" fontId="4" fillId="0" borderId="18" xfId="0" applyNumberFormat="1" applyFont="1" applyBorder="1"/>
    <xf numFmtId="38" fontId="43" fillId="0" borderId="1" xfId="0" applyNumberFormat="1" applyFont="1" applyBorder="1"/>
    <xf numFmtId="0" fontId="43" fillId="0" borderId="0" xfId="0" applyFont="1"/>
    <xf numFmtId="38" fontId="43" fillId="0" borderId="1" xfId="0" applyNumberFormat="1" applyFont="1" applyBorder="1" applyAlignment="1">
      <alignment wrapText="1"/>
    </xf>
    <xf numFmtId="14" fontId="43" fillId="0" borderId="1" xfId="0" applyNumberFormat="1" applyFont="1" applyBorder="1" applyAlignment="1">
      <alignment wrapText="1"/>
    </xf>
    <xf numFmtId="0" fontId="42" fillId="0" borderId="0" xfId="0" applyFont="1"/>
    <xf numFmtId="38" fontId="43" fillId="0" borderId="1" xfId="0" applyNumberFormat="1" applyFont="1" applyBorder="1" applyAlignment="1">
      <alignment horizontal="right"/>
    </xf>
    <xf numFmtId="0" fontId="4" fillId="0" borderId="18" xfId="0" applyFont="1" applyBorder="1"/>
    <xf numFmtId="0" fontId="33" fillId="0" borderId="0" xfId="0" applyFont="1" applyAlignment="1">
      <alignment horizontal="right" readingOrder="2"/>
    </xf>
    <xf numFmtId="0" fontId="35" fillId="0" borderId="0" xfId="0" applyFont="1" applyAlignment="1">
      <alignment horizontal="right" readingOrder="2"/>
    </xf>
    <xf numFmtId="38" fontId="36" fillId="0" borderId="0" xfId="0" applyNumberFormat="1" applyFont="1"/>
    <xf numFmtId="0" fontId="30" fillId="0" borderId="0" xfId="0" applyFont="1" applyAlignment="1">
      <alignment horizontal="right" readingOrder="2"/>
    </xf>
    <xf numFmtId="38" fontId="9" fillId="2" borderId="0" xfId="0" applyNumberFormat="1" applyFont="1" applyFill="1"/>
    <xf numFmtId="0" fontId="30" fillId="2" borderId="0" xfId="0" applyFont="1" applyFill="1" applyAlignment="1">
      <alignment horizontal="right" readingOrder="2"/>
    </xf>
    <xf numFmtId="38" fontId="9" fillId="2" borderId="0" xfId="0" applyNumberFormat="1" applyFont="1" applyFill="1" applyProtection="1">
      <protection locked="0"/>
    </xf>
    <xf numFmtId="38" fontId="9" fillId="6" borderId="1" xfId="0" applyNumberFormat="1" applyFont="1" applyFill="1" applyBorder="1" applyAlignment="1">
      <alignment horizontal="right" wrapText="1" readingOrder="2"/>
    </xf>
    <xf numFmtId="38" fontId="9" fillId="0" borderId="15" xfId="0" applyNumberFormat="1" applyFont="1" applyBorder="1" applyAlignment="1">
      <alignment horizontal="right"/>
    </xf>
    <xf numFmtId="38" fontId="10" fillId="0" borderId="11" xfId="0" applyNumberFormat="1" applyFont="1" applyBorder="1" applyAlignment="1">
      <alignment horizontal="right" wrapText="1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right"/>
    </xf>
    <xf numFmtId="3" fontId="9" fillId="2" borderId="1" xfId="0" applyNumberFormat="1" applyFont="1" applyFill="1" applyBorder="1" applyAlignment="1">
      <alignment horizontal="right"/>
    </xf>
    <xf numFmtId="0" fontId="4" fillId="2" borderId="1" xfId="0" applyFont="1" applyFill="1" applyBorder="1"/>
    <xf numFmtId="38" fontId="4" fillId="0" borderId="0" xfId="0" applyNumberFormat="1" applyFont="1" applyAlignment="1" applyProtection="1">
      <alignment horizontal="right"/>
      <protection locked="0"/>
    </xf>
    <xf numFmtId="0" fontId="9" fillId="6" borderId="1" xfId="0" applyFont="1" applyFill="1" applyBorder="1" applyAlignment="1">
      <alignment wrapText="1"/>
    </xf>
    <xf numFmtId="0" fontId="9" fillId="0" borderId="1" xfId="0" applyFont="1" applyBorder="1" applyAlignment="1">
      <alignment horizontal="right" wrapText="1" readingOrder="2"/>
    </xf>
    <xf numFmtId="3" fontId="9" fillId="0" borderId="1" xfId="0" applyNumberFormat="1" applyFont="1" applyBorder="1"/>
    <xf numFmtId="0" fontId="4" fillId="0" borderId="16" xfId="0" applyFont="1" applyBorder="1" applyAlignment="1">
      <alignment horizontal="right"/>
    </xf>
    <xf numFmtId="0" fontId="13" fillId="2" borderId="0" xfId="0" applyFont="1" applyFill="1" applyAlignment="1">
      <alignment horizontal="right"/>
    </xf>
    <xf numFmtId="0" fontId="8" fillId="6" borderId="1" xfId="0" applyFont="1" applyFill="1" applyBorder="1" applyAlignment="1">
      <alignment horizontal="center" wrapText="1"/>
    </xf>
    <xf numFmtId="0" fontId="8" fillId="6" borderId="1" xfId="0" applyFont="1" applyFill="1" applyBorder="1" applyAlignment="1">
      <alignment horizontal="center" wrapText="1" readingOrder="2"/>
    </xf>
    <xf numFmtId="0" fontId="4" fillId="0" borderId="1" xfId="0" applyFont="1" applyBorder="1"/>
    <xf numFmtId="3" fontId="4" fillId="0" borderId="1" xfId="0" applyNumberFormat="1" applyFont="1" applyBorder="1" applyAlignment="1">
      <alignment horizontal="right"/>
    </xf>
    <xf numFmtId="3" fontId="10" fillId="0" borderId="0" xfId="0" applyNumberFormat="1" applyFont="1" applyProtection="1">
      <protection locked="0"/>
    </xf>
    <xf numFmtId="14" fontId="8" fillId="0" borderId="0" xfId="0" applyNumberFormat="1" applyFont="1"/>
    <xf numFmtId="0" fontId="8" fillId="6" borderId="1" xfId="0" applyFont="1" applyFill="1" applyBorder="1" applyAlignment="1">
      <alignment horizontal="right" wrapText="1" readingOrder="2"/>
    </xf>
    <xf numFmtId="0" fontId="8" fillId="6" borderId="1" xfId="0" applyFont="1" applyFill="1" applyBorder="1" applyAlignment="1">
      <alignment wrapText="1" readingOrder="2"/>
    </xf>
    <xf numFmtId="0" fontId="8" fillId="6" borderId="1" xfId="0" applyFont="1" applyFill="1" applyBorder="1" applyAlignment="1">
      <alignment horizontal="right" wrapText="1"/>
    </xf>
    <xf numFmtId="0" fontId="8" fillId="0" borderId="28" xfId="0" applyFont="1" applyBorder="1" applyAlignment="1">
      <alignment horizontal="right"/>
    </xf>
    <xf numFmtId="0" fontId="8" fillId="0" borderId="11" xfId="0" applyFont="1" applyBorder="1" applyAlignment="1">
      <alignment horizontal="right" readingOrder="2"/>
    </xf>
    <xf numFmtId="0" fontId="8" fillId="0" borderId="28" xfId="0" applyFont="1" applyBorder="1" applyAlignment="1">
      <alignment horizontal="right" readingOrder="2"/>
    </xf>
    <xf numFmtId="0" fontId="10" fillId="0" borderId="3" xfId="0" applyFont="1" applyBorder="1"/>
    <xf numFmtId="3" fontId="10" fillId="0" borderId="3" xfId="0" applyNumberFormat="1" applyFont="1" applyBorder="1"/>
    <xf numFmtId="3" fontId="8" fillId="0" borderId="0" xfId="0" applyNumberFormat="1" applyFont="1"/>
    <xf numFmtId="0" fontId="8" fillId="0" borderId="0" xfId="0" applyFont="1" applyAlignment="1" applyProtection="1">
      <alignment horizontal="right" wrapText="1" readingOrder="2"/>
      <protection locked="0"/>
    </xf>
    <xf numFmtId="0" fontId="8" fillId="0" borderId="0" xfId="0" applyFont="1" applyAlignment="1" applyProtection="1">
      <alignment wrapText="1" readingOrder="2"/>
      <protection locked="0"/>
    </xf>
    <xf numFmtId="38" fontId="9" fillId="0" borderId="17" xfId="0" applyNumberFormat="1" applyFont="1" applyBorder="1" applyAlignment="1" applyProtection="1">
      <alignment horizontal="center"/>
      <protection locked="0"/>
    </xf>
    <xf numFmtId="38" fontId="4" fillId="0" borderId="1" xfId="0" applyNumberFormat="1" applyFont="1" applyBorder="1" applyAlignment="1" applyProtection="1">
      <alignment wrapText="1"/>
      <protection locked="0"/>
    </xf>
    <xf numFmtId="38" fontId="4" fillId="0" borderId="16" xfId="0" applyNumberFormat="1" applyFont="1" applyBorder="1" applyAlignment="1" applyProtection="1">
      <alignment horizontal="right"/>
      <protection locked="0"/>
    </xf>
    <xf numFmtId="165" fontId="9" fillId="3" borderId="1" xfId="0" applyNumberFormat="1" applyFont="1" applyFill="1" applyBorder="1" applyAlignment="1" applyProtection="1">
      <alignment horizontal="right"/>
      <protection locked="0"/>
    </xf>
    <xf numFmtId="38" fontId="9" fillId="3" borderId="1" xfId="0" applyNumberFormat="1" applyFont="1" applyFill="1" applyBorder="1" applyAlignment="1" applyProtection="1">
      <alignment horizontal="right"/>
      <protection locked="0"/>
    </xf>
    <xf numFmtId="14" fontId="8" fillId="0" borderId="29" xfId="0" applyNumberFormat="1" applyFont="1" applyBorder="1" applyProtection="1">
      <protection locked="0"/>
    </xf>
    <xf numFmtId="0" fontId="38" fillId="0" borderId="0" xfId="0" applyFont="1" applyAlignment="1">
      <alignment horizontal="center"/>
    </xf>
    <xf numFmtId="0" fontId="8" fillId="2" borderId="0" xfId="0" applyFont="1" applyFill="1" applyAlignment="1">
      <alignment horizontal="right" vertical="center" wrapText="1" readingOrder="2"/>
    </xf>
    <xf numFmtId="0" fontId="10" fillId="0" borderId="0" xfId="0" applyFont="1" applyAlignment="1">
      <alignment horizontal="right"/>
    </xf>
    <xf numFmtId="0" fontId="9" fillId="2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vertical="center" wrapText="1" readingOrder="2"/>
    </xf>
    <xf numFmtId="38" fontId="8" fillId="6" borderId="13" xfId="0" applyNumberFormat="1" applyFont="1" applyFill="1" applyBorder="1" applyAlignment="1">
      <alignment horizontal="center"/>
    </xf>
    <xf numFmtId="38" fontId="8" fillId="6" borderId="12" xfId="0" applyNumberFormat="1" applyFont="1" applyFill="1" applyBorder="1" applyAlignment="1">
      <alignment horizontal="center"/>
    </xf>
    <xf numFmtId="38" fontId="9" fillId="6" borderId="14" xfId="0" applyNumberFormat="1" applyFont="1" applyFill="1" applyBorder="1" applyAlignment="1">
      <alignment horizontal="center"/>
    </xf>
    <xf numFmtId="38" fontId="8" fillId="6" borderId="14" xfId="0" applyNumberFormat="1" applyFont="1" applyFill="1" applyBorder="1" applyAlignment="1">
      <alignment horizontal="center"/>
    </xf>
    <xf numFmtId="0" fontId="9" fillId="6" borderId="10" xfId="0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38" fontId="8" fillId="6" borderId="13" xfId="0" applyNumberFormat="1" applyFont="1" applyFill="1" applyBorder="1" applyAlignment="1">
      <alignment horizontal="right"/>
    </xf>
    <xf numFmtId="38" fontId="8" fillId="6" borderId="12" xfId="0" applyNumberFormat="1" applyFont="1" applyFill="1" applyBorder="1" applyAlignment="1">
      <alignment horizontal="right"/>
    </xf>
    <xf numFmtId="38" fontId="9" fillId="6" borderId="14" xfId="0" applyNumberFormat="1" applyFont="1" applyFill="1" applyBorder="1" applyAlignment="1">
      <alignment horizontal="right"/>
    </xf>
    <xf numFmtId="0" fontId="8" fillId="6" borderId="10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38" fontId="4" fillId="0" borderId="11" xfId="0" applyNumberFormat="1" applyFont="1" applyBorder="1"/>
    <xf numFmtId="0" fontId="8" fillId="6" borderId="6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right"/>
    </xf>
    <xf numFmtId="0" fontId="10" fillId="6" borderId="10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center"/>
    </xf>
    <xf numFmtId="0" fontId="10" fillId="6" borderId="2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</cellXfs>
  <cellStyles count="6">
    <cellStyle name="Comma" xfId="1" builtinId="3"/>
    <cellStyle name="Currency" xfId="3" builtinId="4"/>
    <cellStyle name="Hyperlink 2" xfId="5"/>
    <cellStyle name="Normal" xfId="0" builtinId="0"/>
    <cellStyle name="Normal 2" xfId="4"/>
    <cellStyle name="היפר-קישור 2" xfId="2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A50021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1</xdr:row>
          <xdr:rowOff>180975</xdr:rowOff>
        </xdr:from>
        <xdr:to>
          <xdr:col>2</xdr:col>
          <xdr:colOff>2400300</xdr:colOff>
          <xdr:row>3</xdr:row>
          <xdr:rowOff>9525</xdr:rowOff>
        </xdr:to>
        <xdr:sp macro="" textlink="">
          <xdr:nvSpPr>
            <xdr:cNvPr id="15361" name="Option Button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0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he-I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נעילת נתונים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3</xdr:row>
          <xdr:rowOff>152400</xdr:rowOff>
        </xdr:from>
        <xdr:to>
          <xdr:col>2</xdr:col>
          <xdr:colOff>2409825</xdr:colOff>
          <xdr:row>5</xdr:row>
          <xdr:rowOff>9525</xdr:rowOff>
        </xdr:to>
        <xdr:sp macro="" textlink="">
          <xdr:nvSpPr>
            <xdr:cNvPr id="15362" name="Option Button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0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he-I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פתיחת נתונים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6</xdr:row>
          <xdr:rowOff>180975</xdr:rowOff>
        </xdr:from>
        <xdr:to>
          <xdr:col>2</xdr:col>
          <xdr:colOff>2390775</xdr:colOff>
          <xdr:row>8</xdr:row>
          <xdr:rowOff>9525</xdr:rowOff>
        </xdr:to>
        <xdr:sp macro="" textlink="">
          <xdr:nvSpPr>
            <xdr:cNvPr id="15363" name="Option Button 3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0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he-I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בחירת נתונים לנעילה אחרי אישור הבקשה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8</xdr:row>
          <xdr:rowOff>142875</xdr:rowOff>
        </xdr:from>
        <xdr:to>
          <xdr:col>2</xdr:col>
          <xdr:colOff>2390775</xdr:colOff>
          <xdr:row>10</xdr:row>
          <xdr:rowOff>9525</xdr:rowOff>
        </xdr:to>
        <xdr:sp macro="" textlink="">
          <xdr:nvSpPr>
            <xdr:cNvPr id="15364" name="Option Button 4" hidden="1">
              <a:extLst>
                <a:ext uri="{63B3BB69-23CF-44E3-9099-C40C66FF867C}">
                  <a14:compatExt spid="_x0000_s15364"/>
                </a:ext>
                <a:ext uri="{FF2B5EF4-FFF2-40B4-BE49-F238E27FC236}">
                  <a16:creationId xmlns:a16="http://schemas.microsoft.com/office/drawing/2014/main" id="{00000000-0008-0000-0000-00000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he-I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ביטול בחירת נתונים לנעילה אחרי אישור הבקשה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1</xdr:row>
      <xdr:rowOff>104776</xdr:rowOff>
    </xdr:from>
    <xdr:to>
      <xdr:col>9</xdr:col>
      <xdr:colOff>333375</xdr:colOff>
      <xdr:row>7</xdr:row>
      <xdr:rowOff>246063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79667125" y="287339"/>
          <a:ext cx="7802562" cy="25145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95250</xdr:rowOff>
    </xdr:from>
    <xdr:to>
      <xdr:col>5</xdr:col>
      <xdr:colOff>359020</xdr:colOff>
      <xdr:row>6</xdr:row>
      <xdr:rowOff>942975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0369923" y="285750"/>
          <a:ext cx="6353908" cy="1800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219076</xdr:colOff>
      <xdr:row>0</xdr:row>
      <xdr:rowOff>114300</xdr:rowOff>
    </xdr:from>
    <xdr:to>
      <xdr:col>4</xdr:col>
      <xdr:colOff>311151</xdr:colOff>
      <xdr:row>6</xdr:row>
      <xdr:rowOff>666750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0052049" y="114300"/>
          <a:ext cx="6111875" cy="1695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182033</xdr:rowOff>
    </xdr:from>
    <xdr:to>
      <xdr:col>1</xdr:col>
      <xdr:colOff>1323013</xdr:colOff>
      <xdr:row>6</xdr:row>
      <xdr:rowOff>14654</xdr:rowOff>
    </xdr:to>
    <xdr:pic>
      <xdr:nvPicPr>
        <xdr:cNvPr id="4" name="תמונה 4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7169718" y="182033"/>
          <a:ext cx="1320632" cy="9756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649244</xdr:colOff>
          <xdr:row>0</xdr:row>
          <xdr:rowOff>76202</xdr:rowOff>
        </xdr:from>
        <xdr:to>
          <xdr:col>7</xdr:col>
          <xdr:colOff>590370</xdr:colOff>
          <xdr:row>3</xdr:row>
          <xdr:rowOff>115092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1200-000002000000}"/>
                </a:ext>
              </a:extLst>
            </xdr:cNvPr>
            <xdr:cNvGrpSpPr/>
          </xdr:nvGrpSpPr>
          <xdr:grpSpPr>
            <a:xfrm>
              <a:off x="11308879684" y="76202"/>
              <a:ext cx="1511208" cy="610389"/>
              <a:chOff x="11230919501" y="9527"/>
              <a:chExt cx="1533348" cy="610397"/>
            </a:xfrm>
          </xdr:grpSpPr>
          <xdr:sp macro="" textlink="">
            <xdr:nvSpPr>
              <xdr:cNvPr id="14339" name="Option Button 3" hidden="1">
                <a:extLst>
                  <a:ext uri="{63B3BB69-23CF-44E3-9099-C40C66FF867C}">
                    <a14:compatExt spid="_x0000_s14339"/>
                  </a:ext>
                  <a:ext uri="{FF2B5EF4-FFF2-40B4-BE49-F238E27FC236}">
                    <a16:creationId xmlns:a16="http://schemas.microsoft.com/office/drawing/2014/main" id="{00000000-0008-0000-1200-000003380000}"/>
                  </a:ext>
                </a:extLst>
              </xdr:cNvPr>
              <xdr:cNvSpPr/>
            </xdr:nvSpPr>
            <xdr:spPr bwMode="auto">
              <a:xfrm>
                <a:off x="11231043146" y="9527"/>
                <a:ext cx="1409703" cy="21907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0" tIns="18288" rIns="27432" bIns="18288" anchor="ctr" upright="1"/>
              <a:lstStyle/>
              <a:p>
                <a:pPr algn="r" rtl="1">
                  <a:defRPr sz="1000"/>
                </a:pPr>
                <a:r>
                  <a:rPr lang="he-I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לבחור את הציוד המוזמן</a:t>
                </a:r>
              </a:p>
            </xdr:txBody>
          </xdr:sp>
          <xdr:sp macro="" textlink="">
            <xdr:nvSpPr>
              <xdr:cNvPr id="14340" name="Option Button 4" hidden="1">
                <a:extLst>
                  <a:ext uri="{63B3BB69-23CF-44E3-9099-C40C66FF867C}">
                    <a14:compatExt spid="_x0000_s14340"/>
                  </a:ext>
                  <a:ext uri="{FF2B5EF4-FFF2-40B4-BE49-F238E27FC236}">
                    <a16:creationId xmlns:a16="http://schemas.microsoft.com/office/drawing/2014/main" id="{00000000-0008-0000-1200-000004380000}"/>
                  </a:ext>
                </a:extLst>
              </xdr:cNvPr>
              <xdr:cNvSpPr/>
            </xdr:nvSpPr>
            <xdr:spPr bwMode="auto">
              <a:xfrm>
                <a:off x="11230919501" y="364334"/>
                <a:ext cx="1516642" cy="25559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0" tIns="18288" rIns="27432" bIns="18288" anchor="ctr" upright="1"/>
              <a:lstStyle/>
              <a:p>
                <a:pPr algn="r" rtl="1">
                  <a:defRPr sz="1000"/>
                </a:pPr>
                <a:r>
                  <a:rPr lang="he-I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להראות את כל הרשימה</a:t>
                </a:r>
              </a:p>
            </xdr:txBody>
          </xdr:sp>
        </xdr:grp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\Business\Shalem2024\RecteationCenter\RecreationCenter007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ניהול"/>
      <sheetName val="א. פתיח"/>
      <sheetName val="ב. תוכן עניינים"/>
      <sheetName val="ג. שאלון למילוי מגיש הבקשה"/>
      <sheetName val="   ד. ציוד כללי"/>
      <sheetName val="ה. טכנולוגיה מסייעת"/>
      <sheetName val="ו. מתקני חצר לבוגרים  "/>
      <sheetName val="ז. חוגים"/>
      <sheetName val="ח. ספורט_זוזו"/>
      <sheetName val="ט. ציוד נוסף "/>
      <sheetName val="י. סיכום"/>
      <sheetName val="יא. סיכום מפורט (לשימוש משרדי)"/>
    </sheetNames>
    <sheetDataSet>
      <sheetData sheetId="0"/>
      <sheetData sheetId="1"/>
      <sheetData sheetId="2">
        <row r="21">
          <cell r="C21" t="str">
            <v>ציוד ספורט/ תכנית זוזו</v>
          </cell>
        </row>
      </sheetData>
      <sheetData sheetId="3"/>
      <sheetData sheetId="4">
        <row r="2">
          <cell r="B2" t="str">
            <v>שם המסגרת</v>
          </cell>
        </row>
        <row r="3">
          <cell r="B3" t="str">
            <v>סוג המסגרת</v>
          </cell>
        </row>
        <row r="4">
          <cell r="B4" t="str">
            <v>מספר האנשים שעבורם מיועד הפרויקט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kshalem.org.il/grant/%d7%92%d7%9c%d7%95%d7%a4%d7%94-%d7%9c%d7%97%d7%95%d7%9c%d7%a6%d7%95%d7%aa-%d7%96%d7%95%d7%96%d7%95/?taxgr=358" TargetMode="External"/><Relationship Id="rId2" Type="http://schemas.openxmlformats.org/officeDocument/2006/relationships/hyperlink" Target="https://zuzuspecialoly.kshalem.org.il/" TargetMode="External"/><Relationship Id="rId1" Type="http://schemas.openxmlformats.org/officeDocument/2006/relationships/hyperlink" Target="https://www.kshalem.org.il/grant/%d7%a7%d7%95%d7%91%d7%a5-%d7%a2%d7%99%d7%a6%d7%95%d7%91-%d7%92%d7%a8%d7%a4%d7%99-%d7%a8%d7%95%d7%9c%d7%90%d7%a4-%d7%9e%d7%99%d7%96%d7%9d-%d7%96%d7%95%d7%96%d7%95/?taxgr=358" TargetMode="External"/><Relationship Id="rId4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9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kshalem.org.il/grant_area/%D7%A4%D7%99%D7%AA%D7%95%D7%97-%D7%A4%D7%99%D7%96%D7%99-%D7%9E%D7%A1%D7%9C%D7%95%D7%9C-%D7%9E%D7%A7%D7%95%D7%A6%D7%A8-%D7%9E%D7%A2%D7%9C%D7%94" TargetMode="External"/><Relationship Id="rId1" Type="http://schemas.openxmlformats.org/officeDocument/2006/relationships/hyperlink" Target="https://www.kshalem.org.il/grant_area/%d7%9e%d7%a2%d7%a0%d7%a7-%d7%a6%d7%9e%d7%a8%d7%aa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tabColor rgb="FFFFFF00"/>
  </sheetPr>
  <dimension ref="A1:F17"/>
  <sheetViews>
    <sheetView rightToLeft="1" zoomScaleNormal="100" workbookViewId="0"/>
  </sheetViews>
  <sheetFormatPr defaultColWidth="9" defaultRowHeight="15"/>
  <cols>
    <col min="1" max="1" width="31.625" style="19" customWidth="1"/>
    <col min="2" max="2" width="2.625" style="19" customWidth="1"/>
    <col min="3" max="3" width="33.5" style="19" customWidth="1"/>
    <col min="4" max="4" width="42.125" style="19" customWidth="1"/>
    <col min="5" max="5" width="7.625" style="19" customWidth="1"/>
    <col min="6" max="16384" width="9" style="19"/>
  </cols>
  <sheetData>
    <row r="1" spans="1:6">
      <c r="A1" s="22" t="s">
        <v>0</v>
      </c>
      <c r="B1" s="18"/>
      <c r="C1" s="179" t="s">
        <v>422</v>
      </c>
      <c r="D1" s="18"/>
      <c r="E1" s="18"/>
      <c r="F1" s="18"/>
    </row>
    <row r="2" spans="1:6">
      <c r="A2" s="19" t="s">
        <v>361</v>
      </c>
      <c r="B2" s="198"/>
      <c r="C2" s="198" t="s">
        <v>427</v>
      </c>
      <c r="D2" s="199" t="s">
        <v>426</v>
      </c>
      <c r="E2" s="18"/>
      <c r="F2" s="18"/>
    </row>
    <row r="3" spans="1:6">
      <c r="A3" s="180" t="s">
        <v>362</v>
      </c>
      <c r="B3" s="188">
        <v>1</v>
      </c>
      <c r="C3" s="189"/>
      <c r="D3" s="200" t="s">
        <v>411</v>
      </c>
      <c r="E3" s="18"/>
      <c r="F3" s="18"/>
    </row>
    <row r="4" spans="1:6">
      <c r="A4" s="180" t="s">
        <v>363</v>
      </c>
      <c r="B4" s="197"/>
      <c r="C4" s="194"/>
      <c r="D4" s="201" t="s">
        <v>412</v>
      </c>
      <c r="E4" s="18"/>
      <c r="F4" s="18"/>
    </row>
    <row r="5" spans="1:6">
      <c r="A5" s="180" t="s">
        <v>364</v>
      </c>
      <c r="B5" s="188">
        <v>2</v>
      </c>
      <c r="C5" s="189"/>
      <c r="D5" s="200" t="s">
        <v>413</v>
      </c>
      <c r="E5" s="18"/>
      <c r="F5" s="18"/>
    </row>
    <row r="6" spans="1:6">
      <c r="A6" s="180" t="s">
        <v>365</v>
      </c>
      <c r="B6" s="190"/>
      <c r="D6" s="202" t="s">
        <v>414</v>
      </c>
      <c r="E6" s="18"/>
      <c r="F6" s="18"/>
    </row>
    <row r="7" spans="1:6">
      <c r="A7" s="180" t="s">
        <v>366</v>
      </c>
      <c r="B7" s="197"/>
      <c r="C7" s="194"/>
      <c r="D7" s="201" t="s">
        <v>415</v>
      </c>
      <c r="E7" s="18"/>
      <c r="F7" s="18"/>
    </row>
    <row r="8" spans="1:6">
      <c r="A8" s="180" t="s">
        <v>367</v>
      </c>
      <c r="B8" s="188">
        <v>3</v>
      </c>
      <c r="C8" s="189"/>
      <c r="D8" s="200" t="s">
        <v>416</v>
      </c>
      <c r="E8" s="18"/>
      <c r="F8" s="18"/>
    </row>
    <row r="9" spans="1:6">
      <c r="B9" s="197"/>
      <c r="C9" s="194"/>
      <c r="D9" s="201" t="s">
        <v>417</v>
      </c>
      <c r="E9" s="18"/>
      <c r="F9" s="18"/>
    </row>
    <row r="10" spans="1:6">
      <c r="B10" s="188">
        <v>4</v>
      </c>
      <c r="C10" s="189"/>
      <c r="D10" s="200" t="s">
        <v>418</v>
      </c>
      <c r="E10" s="18"/>
      <c r="F10" s="18"/>
    </row>
    <row r="11" spans="1:6">
      <c r="B11" s="191"/>
      <c r="D11" s="202" t="s">
        <v>419</v>
      </c>
      <c r="E11" s="18"/>
      <c r="F11" s="18"/>
    </row>
    <row r="12" spans="1:6">
      <c r="B12" s="191"/>
      <c r="D12" s="202" t="s">
        <v>420</v>
      </c>
      <c r="E12" s="18"/>
      <c r="F12" s="18"/>
    </row>
    <row r="13" spans="1:6">
      <c r="B13" s="191"/>
      <c r="D13" s="202" t="s">
        <v>421</v>
      </c>
      <c r="E13" s="18"/>
      <c r="F13" s="18"/>
    </row>
    <row r="14" spans="1:6">
      <c r="B14" s="196"/>
      <c r="C14" s="194"/>
      <c r="D14" s="201" t="s">
        <v>428</v>
      </c>
      <c r="E14" s="18"/>
      <c r="F14" s="18"/>
    </row>
    <row r="15" spans="1:6">
      <c r="B15" s="195">
        <v>5</v>
      </c>
      <c r="C15" s="189"/>
      <c r="D15" s="203" t="s">
        <v>423</v>
      </c>
    </row>
    <row r="16" spans="1:6">
      <c r="B16" s="192"/>
      <c r="D16" s="204" t="s">
        <v>424</v>
      </c>
    </row>
    <row r="17" spans="2:4">
      <c r="B17" s="193"/>
      <c r="C17" s="194"/>
      <c r="D17" s="205" t="s">
        <v>425</v>
      </c>
    </row>
  </sheetData>
  <pageMargins left="0.7" right="0.7" top="0.75" bottom="0.75" header="0.3" footer="0.3"/>
  <pageSetup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Option Button 1">
              <controlPr defaultSize="0" autoFill="0" autoLine="0" autoPict="0" macro="[0]!Macro1">
                <anchor moveWithCells="1">
                  <from>
                    <xdr:col>1</xdr:col>
                    <xdr:colOff>304800</xdr:colOff>
                    <xdr:row>1</xdr:row>
                    <xdr:rowOff>180975</xdr:rowOff>
                  </from>
                  <to>
                    <xdr:col>2</xdr:col>
                    <xdr:colOff>2400300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Option Button 2">
              <controlPr defaultSize="0" autoFill="0" autoLine="0" autoPict="0" macro="[0]!Macro2">
                <anchor moveWithCells="1">
                  <from>
                    <xdr:col>1</xdr:col>
                    <xdr:colOff>304800</xdr:colOff>
                    <xdr:row>3</xdr:row>
                    <xdr:rowOff>152400</xdr:rowOff>
                  </from>
                  <to>
                    <xdr:col>2</xdr:col>
                    <xdr:colOff>2409825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6" name="Option Button 3">
              <controlPr defaultSize="0" autoFill="0" autoLine="0" autoPict="0" macro="[0]!Macro5">
                <anchor moveWithCells="1">
                  <from>
                    <xdr:col>1</xdr:col>
                    <xdr:colOff>314325</xdr:colOff>
                    <xdr:row>6</xdr:row>
                    <xdr:rowOff>180975</xdr:rowOff>
                  </from>
                  <to>
                    <xdr:col>2</xdr:col>
                    <xdr:colOff>2390775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7" name="Option Button 4">
              <controlPr defaultSize="0" autoFill="0" autoLine="0" autoPict="0" macro="[0]!Macro6">
                <anchor moveWithCells="1">
                  <from>
                    <xdr:col>1</xdr:col>
                    <xdr:colOff>314325</xdr:colOff>
                    <xdr:row>8</xdr:row>
                    <xdr:rowOff>142875</xdr:rowOff>
                  </from>
                  <to>
                    <xdr:col>2</xdr:col>
                    <xdr:colOff>2390775</xdr:colOff>
                    <xdr:row>10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X38"/>
  <sheetViews>
    <sheetView rightToLeft="1" zoomScale="80" zoomScaleNormal="80" workbookViewId="0">
      <pane xSplit="4" ySplit="6" topLeftCell="E7" activePane="bottomRight" state="frozen"/>
      <selection pane="topRight" activeCell="D34" sqref="D34"/>
      <selection pane="bottomLeft" activeCell="D34" sqref="D34"/>
      <selection pane="bottomRight"/>
    </sheetView>
  </sheetViews>
  <sheetFormatPr defaultColWidth="9" defaultRowHeight="15"/>
  <cols>
    <col min="1" max="1" width="1.5" style="12" customWidth="1"/>
    <col min="2" max="2" width="28.5" style="12" customWidth="1"/>
    <col min="3" max="3" width="40.375" style="12" customWidth="1"/>
    <col min="4" max="4" width="6.625" style="18" customWidth="1"/>
    <col min="5" max="5" width="9.625" style="12" customWidth="1"/>
    <col min="6" max="6" width="9.125" style="12" customWidth="1"/>
    <col min="7" max="7" width="2.5" style="12" customWidth="1"/>
    <col min="8" max="8" width="7.125" style="12" customWidth="1"/>
    <col min="9" max="9" width="11.125" style="12" customWidth="1"/>
    <col min="10" max="10" width="23.5" style="17" customWidth="1"/>
    <col min="11" max="11" width="1.625" style="12" customWidth="1"/>
    <col min="12" max="12" width="18" style="12" customWidth="1"/>
    <col min="13" max="14" width="11.375" style="12" customWidth="1"/>
    <col min="15" max="15" width="12" style="12" customWidth="1"/>
    <col min="16" max="16384" width="9" style="12"/>
  </cols>
  <sheetData>
    <row r="1" spans="1:15">
      <c r="B1" s="100" t="str">
        <f>'ב. תוכן עניינים'!C22</f>
        <v>מתקני חצר</v>
      </c>
      <c r="C1" s="101"/>
      <c r="D1" s="101"/>
      <c r="E1" s="101"/>
      <c r="F1" s="101"/>
      <c r="G1" s="101"/>
      <c r="H1" s="282" t="s">
        <v>351</v>
      </c>
      <c r="I1" s="24"/>
      <c r="J1" s="102"/>
      <c r="K1" s="102"/>
      <c r="L1" s="283" t="s">
        <v>348</v>
      </c>
      <c r="M1" s="103"/>
      <c r="N1" s="101"/>
      <c r="O1" s="101"/>
    </row>
    <row r="2" spans="1:15">
      <c r="B2" s="101" t="s">
        <v>53</v>
      </c>
      <c r="C2" s="101">
        <f>'ג. שאלון למילוי מגיש הבקשה'!D24</f>
        <v>0</v>
      </c>
      <c r="D2" s="101"/>
      <c r="E2" s="101"/>
      <c r="F2" s="104"/>
      <c r="G2" s="101"/>
      <c r="H2" s="285" t="s">
        <v>352</v>
      </c>
      <c r="I2" s="103"/>
      <c r="J2" s="103"/>
      <c r="K2" s="103"/>
      <c r="L2" s="103" t="s">
        <v>349</v>
      </c>
      <c r="M2" s="103"/>
      <c r="N2" s="101"/>
      <c r="O2" s="101"/>
    </row>
    <row r="3" spans="1:15">
      <c r="A3" s="18"/>
      <c r="B3" s="101" t="s">
        <v>54</v>
      </c>
      <c r="C3" s="101" t="str">
        <f>'ג. שאלון למילוי מגיש הבקשה'!D26</f>
        <v>נא לבחור מתוך הרשימה</v>
      </c>
      <c r="D3" s="101"/>
      <c r="E3" s="101"/>
      <c r="F3" s="101"/>
      <c r="G3" s="101"/>
      <c r="H3" s="285" t="s">
        <v>358</v>
      </c>
      <c r="I3" s="101"/>
      <c r="J3" s="103"/>
      <c r="K3" s="103"/>
      <c r="L3" s="83" t="s">
        <v>398</v>
      </c>
      <c r="M3" s="103"/>
      <c r="N3" s="101"/>
      <c r="O3" s="101" t="s">
        <v>377</v>
      </c>
    </row>
    <row r="4" spans="1:15">
      <c r="B4" s="104" t="s">
        <v>55</v>
      </c>
      <c r="C4" s="101">
        <f>'ג. שאלון למילוי מגיש הבקשה'!D42</f>
        <v>0</v>
      </c>
      <c r="D4" s="101"/>
      <c r="E4" s="101"/>
      <c r="F4" s="104"/>
      <c r="G4" s="104"/>
      <c r="H4" s="285" t="s">
        <v>350</v>
      </c>
      <c r="I4" s="101"/>
      <c r="J4" s="103"/>
      <c r="K4" s="103"/>
      <c r="L4" s="285" t="s">
        <v>350</v>
      </c>
      <c r="M4" s="103"/>
      <c r="N4" s="101"/>
      <c r="O4" s="101"/>
    </row>
    <row r="5" spans="1:15">
      <c r="B5" s="130"/>
      <c r="C5" s="131"/>
      <c r="D5" s="267"/>
      <c r="E5" s="131"/>
      <c r="F5" s="132"/>
      <c r="G5" s="101"/>
      <c r="H5" s="330" t="s">
        <v>57</v>
      </c>
      <c r="I5" s="331"/>
      <c r="J5" s="333"/>
      <c r="K5" s="101"/>
      <c r="L5" s="334" t="s">
        <v>58</v>
      </c>
      <c r="M5" s="335"/>
      <c r="N5" s="335"/>
      <c r="O5" s="336"/>
    </row>
    <row r="6" spans="1:15" ht="45">
      <c r="B6" s="133" t="s">
        <v>151</v>
      </c>
      <c r="C6" s="134" t="s">
        <v>152</v>
      </c>
      <c r="D6" s="297" t="s">
        <v>153</v>
      </c>
      <c r="E6" s="133" t="s">
        <v>154</v>
      </c>
      <c r="F6" s="133" t="s">
        <v>155</v>
      </c>
      <c r="G6" s="135"/>
      <c r="H6" s="133" t="s">
        <v>156</v>
      </c>
      <c r="I6" s="133" t="s">
        <v>157</v>
      </c>
      <c r="J6" s="133" t="s">
        <v>65</v>
      </c>
      <c r="K6" s="101"/>
      <c r="L6" s="133" t="s">
        <v>66</v>
      </c>
      <c r="M6" s="133" t="s">
        <v>67</v>
      </c>
      <c r="N6" s="133" t="s">
        <v>68</v>
      </c>
      <c r="O6" s="133" t="s">
        <v>69</v>
      </c>
    </row>
    <row r="7" spans="1:15" ht="60">
      <c r="B7" s="298" t="s">
        <v>158</v>
      </c>
      <c r="C7" s="136" t="s">
        <v>159</v>
      </c>
      <c r="D7" s="124">
        <v>1</v>
      </c>
      <c r="E7" s="21">
        <v>18000</v>
      </c>
      <c r="F7" s="21">
        <f>D7*E7</f>
        <v>18000</v>
      </c>
      <c r="G7" s="20"/>
      <c r="H7" s="212"/>
      <c r="I7" s="207">
        <f>E7*H7</f>
        <v>0</v>
      </c>
      <c r="J7" s="213"/>
      <c r="K7" s="6"/>
      <c r="L7" s="31"/>
      <c r="M7" s="31"/>
      <c r="N7" s="99"/>
      <c r="O7" s="32"/>
    </row>
    <row r="8" spans="1:15" ht="60">
      <c r="B8" s="298" t="s">
        <v>160</v>
      </c>
      <c r="C8" s="136" t="s">
        <v>161</v>
      </c>
      <c r="D8" s="124">
        <v>1</v>
      </c>
      <c r="E8" s="21">
        <v>15000</v>
      </c>
      <c r="F8" s="21">
        <f t="shared" ref="F8:F26" si="0">D8*E8</f>
        <v>15000</v>
      </c>
      <c r="H8" s="212"/>
      <c r="I8" s="207">
        <f>E8*H8</f>
        <v>0</v>
      </c>
      <c r="J8" s="213"/>
      <c r="K8" s="6"/>
      <c r="L8" s="31"/>
      <c r="M8" s="31"/>
      <c r="N8" s="99"/>
      <c r="O8" s="32"/>
    </row>
    <row r="9" spans="1:15" ht="60">
      <c r="B9" s="298" t="s">
        <v>162</v>
      </c>
      <c r="C9" s="136" t="s">
        <v>163</v>
      </c>
      <c r="D9" s="124">
        <v>1</v>
      </c>
      <c r="E9" s="21">
        <v>15000</v>
      </c>
      <c r="F9" s="21">
        <f t="shared" si="0"/>
        <v>15000</v>
      </c>
      <c r="H9" s="212"/>
      <c r="I9" s="207">
        <f>E9*H9</f>
        <v>0</v>
      </c>
      <c r="J9" s="213"/>
      <c r="K9" s="6"/>
      <c r="L9" s="31"/>
      <c r="M9" s="31"/>
      <c r="N9" s="99"/>
      <c r="O9" s="32"/>
    </row>
    <row r="10" spans="1:15" ht="30">
      <c r="B10" s="298" t="s">
        <v>164</v>
      </c>
      <c r="C10" s="136" t="s">
        <v>165</v>
      </c>
      <c r="D10" s="124">
        <v>1</v>
      </c>
      <c r="E10" s="21">
        <v>15000</v>
      </c>
      <c r="F10" s="21">
        <f t="shared" si="0"/>
        <v>15000</v>
      </c>
      <c r="H10" s="212"/>
      <c r="I10" s="207">
        <f t="shared" ref="I10:I26" si="1">E10*H10</f>
        <v>0</v>
      </c>
      <c r="J10" s="213"/>
      <c r="K10" s="6"/>
      <c r="L10" s="31"/>
      <c r="M10" s="31"/>
      <c r="N10" s="99"/>
      <c r="O10" s="32"/>
    </row>
    <row r="11" spans="1:15" ht="30">
      <c r="B11" s="298" t="s">
        <v>166</v>
      </c>
      <c r="C11" s="136" t="s">
        <v>167</v>
      </c>
      <c r="D11" s="124">
        <v>1</v>
      </c>
      <c r="E11" s="21">
        <v>10000</v>
      </c>
      <c r="F11" s="21">
        <f t="shared" si="0"/>
        <v>10000</v>
      </c>
      <c r="H11" s="212"/>
      <c r="I11" s="207">
        <f t="shared" si="1"/>
        <v>0</v>
      </c>
      <c r="J11" s="213"/>
      <c r="K11" s="6"/>
      <c r="L11" s="31"/>
      <c r="M11" s="31"/>
      <c r="N11" s="99"/>
      <c r="O11" s="32"/>
    </row>
    <row r="12" spans="1:15" ht="45">
      <c r="B12" s="298" t="s">
        <v>168</v>
      </c>
      <c r="C12" s="136" t="s">
        <v>169</v>
      </c>
      <c r="D12" s="124">
        <v>1</v>
      </c>
      <c r="E12" s="21">
        <v>15000</v>
      </c>
      <c r="F12" s="21">
        <f t="shared" si="0"/>
        <v>15000</v>
      </c>
      <c r="H12" s="212"/>
      <c r="I12" s="207">
        <f t="shared" si="1"/>
        <v>0</v>
      </c>
      <c r="J12" s="213"/>
      <c r="K12" s="6"/>
      <c r="L12" s="31"/>
      <c r="M12" s="31"/>
      <c r="N12" s="99"/>
      <c r="O12" s="32"/>
    </row>
    <row r="13" spans="1:15" ht="30">
      <c r="B13" s="298" t="s">
        <v>170</v>
      </c>
      <c r="C13" s="136" t="s">
        <v>171</v>
      </c>
      <c r="D13" s="124">
        <v>1</v>
      </c>
      <c r="E13" s="21">
        <v>10000</v>
      </c>
      <c r="F13" s="21">
        <f t="shared" si="0"/>
        <v>10000</v>
      </c>
      <c r="H13" s="212"/>
      <c r="I13" s="207">
        <f t="shared" si="1"/>
        <v>0</v>
      </c>
      <c r="J13" s="213"/>
      <c r="K13" s="6"/>
      <c r="L13" s="31"/>
      <c r="M13" s="31"/>
      <c r="N13" s="99"/>
      <c r="O13" s="32"/>
    </row>
    <row r="14" spans="1:15" ht="45">
      <c r="B14" s="298" t="s">
        <v>172</v>
      </c>
      <c r="C14" s="137" t="s">
        <v>173</v>
      </c>
      <c r="D14" s="124">
        <v>1</v>
      </c>
      <c r="E14" s="21">
        <v>15000</v>
      </c>
      <c r="F14" s="21">
        <f t="shared" si="0"/>
        <v>15000</v>
      </c>
      <c r="H14" s="212"/>
      <c r="I14" s="207">
        <f t="shared" si="1"/>
        <v>0</v>
      </c>
      <c r="J14" s="213"/>
      <c r="K14" s="6"/>
      <c r="L14" s="31"/>
      <c r="M14" s="31"/>
      <c r="N14" s="99"/>
      <c r="O14" s="32"/>
    </row>
    <row r="15" spans="1:15" ht="45">
      <c r="B15" s="298" t="s">
        <v>174</v>
      </c>
      <c r="C15" s="137" t="s">
        <v>175</v>
      </c>
      <c r="D15" s="124">
        <v>1</v>
      </c>
      <c r="E15" s="21">
        <v>10000</v>
      </c>
      <c r="F15" s="21">
        <f t="shared" si="0"/>
        <v>10000</v>
      </c>
      <c r="H15" s="212"/>
      <c r="I15" s="207">
        <f t="shared" si="1"/>
        <v>0</v>
      </c>
      <c r="J15" s="213"/>
      <c r="K15" s="6"/>
      <c r="L15" s="31"/>
      <c r="M15" s="31"/>
      <c r="N15" s="99"/>
      <c r="O15" s="32"/>
    </row>
    <row r="16" spans="1:15" ht="60">
      <c r="B16" s="298" t="s">
        <v>176</v>
      </c>
      <c r="C16" s="137" t="s">
        <v>177</v>
      </c>
      <c r="D16" s="124">
        <v>1</v>
      </c>
      <c r="E16" s="21">
        <v>15000</v>
      </c>
      <c r="F16" s="21">
        <f t="shared" si="0"/>
        <v>15000</v>
      </c>
      <c r="H16" s="212"/>
      <c r="I16" s="207">
        <f t="shared" si="1"/>
        <v>0</v>
      </c>
      <c r="J16" s="213"/>
      <c r="K16" s="6"/>
      <c r="L16" s="31"/>
      <c r="M16" s="31"/>
      <c r="N16" s="99"/>
      <c r="O16" s="32"/>
    </row>
    <row r="17" spans="1:24" ht="60">
      <c r="B17" s="298" t="s">
        <v>178</v>
      </c>
      <c r="C17" s="137" t="s">
        <v>179</v>
      </c>
      <c r="D17" s="124">
        <v>1</v>
      </c>
      <c r="E17" s="21">
        <v>10000</v>
      </c>
      <c r="F17" s="21">
        <f t="shared" si="0"/>
        <v>10000</v>
      </c>
      <c r="H17" s="212"/>
      <c r="I17" s="207">
        <f t="shared" si="1"/>
        <v>0</v>
      </c>
      <c r="J17" s="213"/>
      <c r="K17" s="6"/>
      <c r="L17" s="31"/>
      <c r="M17" s="31"/>
      <c r="N17" s="99"/>
      <c r="O17" s="32"/>
    </row>
    <row r="18" spans="1:24" ht="60">
      <c r="B18" s="298" t="s">
        <v>180</v>
      </c>
      <c r="C18" s="137" t="s">
        <v>181</v>
      </c>
      <c r="D18" s="124">
        <v>1</v>
      </c>
      <c r="E18" s="21">
        <v>12000</v>
      </c>
      <c r="F18" s="21">
        <f t="shared" si="0"/>
        <v>12000</v>
      </c>
      <c r="H18" s="212"/>
      <c r="I18" s="207">
        <f t="shared" si="1"/>
        <v>0</v>
      </c>
      <c r="J18" s="213"/>
      <c r="K18" s="6"/>
      <c r="L18" s="31"/>
      <c r="M18" s="31"/>
      <c r="N18" s="99"/>
      <c r="O18" s="32"/>
    </row>
    <row r="19" spans="1:24" ht="60">
      <c r="B19" s="298" t="s">
        <v>182</v>
      </c>
      <c r="C19" s="136" t="s">
        <v>183</v>
      </c>
      <c r="D19" s="124">
        <v>1</v>
      </c>
      <c r="E19" s="21">
        <v>10000</v>
      </c>
      <c r="F19" s="21">
        <f t="shared" si="0"/>
        <v>10000</v>
      </c>
      <c r="H19" s="212"/>
      <c r="I19" s="207">
        <f t="shared" si="1"/>
        <v>0</v>
      </c>
      <c r="J19" s="213"/>
      <c r="K19" s="6"/>
      <c r="L19" s="31"/>
      <c r="M19" s="31"/>
      <c r="N19" s="99"/>
      <c r="O19" s="32"/>
    </row>
    <row r="20" spans="1:24" ht="45">
      <c r="B20" s="298" t="s">
        <v>184</v>
      </c>
      <c r="C20" s="136" t="s">
        <v>185</v>
      </c>
      <c r="D20" s="124">
        <v>1</v>
      </c>
      <c r="E20" s="21">
        <v>18000</v>
      </c>
      <c r="F20" s="21">
        <f t="shared" si="0"/>
        <v>18000</v>
      </c>
      <c r="H20" s="212"/>
      <c r="I20" s="207">
        <f t="shared" si="1"/>
        <v>0</v>
      </c>
      <c r="J20" s="213"/>
      <c r="K20" s="6"/>
      <c r="L20" s="31"/>
      <c r="M20" s="31"/>
      <c r="N20" s="99"/>
      <c r="O20" s="32"/>
    </row>
    <row r="21" spans="1:24" ht="60">
      <c r="B21" s="298" t="s">
        <v>186</v>
      </c>
      <c r="C21" s="136" t="s">
        <v>187</v>
      </c>
      <c r="D21" s="124">
        <v>1</v>
      </c>
      <c r="E21" s="21">
        <v>18000</v>
      </c>
      <c r="F21" s="21">
        <f t="shared" si="0"/>
        <v>18000</v>
      </c>
      <c r="H21" s="212"/>
      <c r="I21" s="207">
        <f t="shared" si="1"/>
        <v>0</v>
      </c>
      <c r="J21" s="213"/>
      <c r="K21" s="6"/>
      <c r="L21" s="31"/>
      <c r="M21" s="31"/>
      <c r="N21" s="99"/>
      <c r="O21" s="32"/>
    </row>
    <row r="22" spans="1:24">
      <c r="A22" s="46"/>
      <c r="B22" s="138" t="s">
        <v>188</v>
      </c>
      <c r="C22" s="124" t="s">
        <v>188</v>
      </c>
      <c r="D22" s="206">
        <v>1</v>
      </c>
      <c r="E22" s="21">
        <v>15000</v>
      </c>
      <c r="F22" s="21">
        <f t="shared" si="0"/>
        <v>15000</v>
      </c>
      <c r="H22" s="212"/>
      <c r="I22" s="207">
        <f t="shared" si="1"/>
        <v>0</v>
      </c>
      <c r="J22" s="213"/>
      <c r="K22" s="6"/>
      <c r="L22" s="31"/>
      <c r="M22" s="31"/>
      <c r="N22" s="99"/>
      <c r="O22" s="32"/>
    </row>
    <row r="23" spans="1:24">
      <c r="A23" s="46"/>
      <c r="B23" s="251" t="s">
        <v>189</v>
      </c>
      <c r="C23" s="124" t="s">
        <v>190</v>
      </c>
      <c r="D23" s="206">
        <v>1</v>
      </c>
      <c r="E23" s="299">
        <v>5000</v>
      </c>
      <c r="F23" s="21">
        <f t="shared" si="0"/>
        <v>5000</v>
      </c>
      <c r="H23" s="212"/>
      <c r="I23" s="207">
        <f t="shared" si="1"/>
        <v>0</v>
      </c>
      <c r="J23" s="213"/>
      <c r="K23" s="6"/>
      <c r="L23" s="31"/>
      <c r="M23" s="31"/>
      <c r="N23" s="99"/>
      <c r="O23" s="32"/>
    </row>
    <row r="24" spans="1:24">
      <c r="B24" s="206" t="s">
        <v>191</v>
      </c>
      <c r="C24" s="206" t="s">
        <v>192</v>
      </c>
      <c r="D24" s="206">
        <v>1</v>
      </c>
      <c r="E24" s="299">
        <v>5000</v>
      </c>
      <c r="F24" s="21">
        <f t="shared" si="0"/>
        <v>5000</v>
      </c>
      <c r="H24" s="212"/>
      <c r="I24" s="207">
        <f t="shared" si="1"/>
        <v>0</v>
      </c>
      <c r="J24" s="213"/>
      <c r="K24" s="6"/>
      <c r="L24" s="31"/>
      <c r="M24" s="31"/>
      <c r="N24" s="99"/>
      <c r="O24" s="32"/>
    </row>
    <row r="25" spans="1:24">
      <c r="B25" s="206" t="s">
        <v>193</v>
      </c>
      <c r="C25" s="206" t="s">
        <v>194</v>
      </c>
      <c r="D25" s="206">
        <v>1</v>
      </c>
      <c r="E25" s="299">
        <v>5000</v>
      </c>
      <c r="F25" s="21">
        <f t="shared" si="0"/>
        <v>5000</v>
      </c>
      <c r="H25" s="212"/>
      <c r="I25" s="207">
        <f t="shared" si="1"/>
        <v>0</v>
      </c>
      <c r="J25" s="213"/>
      <c r="K25" s="6"/>
      <c r="L25" s="31"/>
      <c r="M25" s="31"/>
      <c r="N25" s="99"/>
      <c r="O25" s="32"/>
    </row>
    <row r="26" spans="1:24">
      <c r="B26" s="124" t="s">
        <v>195</v>
      </c>
      <c r="C26" s="124" t="s">
        <v>196</v>
      </c>
      <c r="D26" s="241">
        <f>IF(D7&lt;31,50,IF(D7&lt;61,80,100))</f>
        <v>50</v>
      </c>
      <c r="E26" s="299">
        <v>300</v>
      </c>
      <c r="F26" s="21">
        <f t="shared" si="0"/>
        <v>15000</v>
      </c>
      <c r="H26" s="212"/>
      <c r="I26" s="207">
        <f t="shared" si="1"/>
        <v>0</v>
      </c>
      <c r="J26" s="213"/>
      <c r="K26" s="6"/>
      <c r="L26" s="31"/>
      <c r="M26" s="31"/>
      <c r="N26" s="99"/>
      <c r="O26" s="32"/>
    </row>
    <row r="27" spans="1:24" s="14" customFormat="1">
      <c r="B27" s="300" t="s">
        <v>197</v>
      </c>
      <c r="C27" s="139"/>
      <c r="D27" s="140"/>
      <c r="E27" s="141"/>
      <c r="F27" s="142">
        <f>SUM(F7:F26)</f>
        <v>251000</v>
      </c>
      <c r="G27" s="13"/>
      <c r="H27" s="146"/>
      <c r="I27" s="142">
        <f>SUM(I7:I26)</f>
        <v>0</v>
      </c>
      <c r="J27" s="209" t="str">
        <f>B27</f>
        <v>סה"כ מתקני חצר (כולל מע"מ)</v>
      </c>
      <c r="K27" s="89"/>
      <c r="L27" s="146" t="str">
        <f>J27</f>
        <v>סה"כ מתקני חצר (כולל מע"מ)</v>
      </c>
      <c r="M27" s="146"/>
      <c r="N27" s="146"/>
      <c r="O27" s="142">
        <f>SUM(O7:O26)</f>
        <v>0</v>
      </c>
    </row>
    <row r="28" spans="1:24" s="14" customFormat="1">
      <c r="B28" s="301"/>
      <c r="C28" s="143"/>
      <c r="D28" s="5"/>
      <c r="E28" s="144"/>
      <c r="F28" s="144"/>
      <c r="G28" s="13"/>
      <c r="I28" s="129"/>
      <c r="J28" s="27"/>
      <c r="K28" s="13"/>
      <c r="O28" s="129"/>
    </row>
    <row r="29" spans="1:24" s="15" customFormat="1">
      <c r="B29" s="24" t="s">
        <v>198</v>
      </c>
      <c r="C29" s="22"/>
      <c r="D29" s="145"/>
      <c r="E29" s="145"/>
      <c r="F29" s="145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spans="1:24">
      <c r="B30" s="24" t="s">
        <v>199</v>
      </c>
      <c r="C30" s="101"/>
      <c r="D30" s="19"/>
      <c r="E30" s="101"/>
      <c r="F30" s="101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spans="1:24">
      <c r="B31" s="89" t="s">
        <v>200</v>
      </c>
      <c r="C31" s="101"/>
      <c r="D31" s="19"/>
      <c r="E31" s="101"/>
      <c r="F31" s="101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</row>
    <row r="32" spans="1:24">
      <c r="B32" s="24" t="s">
        <v>378</v>
      </c>
      <c r="C32" s="101"/>
      <c r="D32" s="19"/>
      <c r="E32" s="101"/>
      <c r="F32" s="101"/>
    </row>
    <row r="38" spans="2:15" s="18" customFormat="1">
      <c r="B38" s="12"/>
      <c r="C38" s="12"/>
      <c r="E38" s="12"/>
      <c r="F38" s="12"/>
      <c r="G38" s="12"/>
      <c r="H38" s="12"/>
      <c r="I38" s="12"/>
      <c r="J38" s="17"/>
      <c r="K38" s="12"/>
      <c r="L38" s="12"/>
      <c r="M38" s="12"/>
      <c r="N38" s="12"/>
      <c r="O38" s="12"/>
    </row>
  </sheetData>
  <sheetProtection sheet="1" objects="1" scenarios="1"/>
  <mergeCells count="2">
    <mergeCell ref="H5:J5"/>
    <mergeCell ref="L5:O5"/>
  </mergeCells>
  <conditionalFormatting sqref="H27:H28">
    <cfRule type="containsText" dxfId="1" priority="1" operator="containsText" text="חריגה">
      <formula>NOT(ISERROR(SEARCH("חריגה",H27)))</formula>
    </cfRule>
  </conditionalFormatting>
  <dataValidations count="1">
    <dataValidation type="whole" allowBlank="1" showInputMessage="1" showErrorMessage="1" error="נא לכתוב מספר בין 10 ל80" sqref="C4">
      <formula1>10</formula1>
      <formula2>80</formula2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1:XFD82"/>
  <sheetViews>
    <sheetView rightToLeft="1" zoomScale="80" zoomScaleNormal="80" workbookViewId="0">
      <pane xSplit="2" ySplit="6" topLeftCell="C7" activePane="bottomRight" state="frozen"/>
      <selection pane="topRight" activeCell="D34" sqref="D34"/>
      <selection pane="bottomLeft" activeCell="D34" sqref="D34"/>
      <selection pane="bottomRight"/>
    </sheetView>
  </sheetViews>
  <sheetFormatPr defaultColWidth="9" defaultRowHeight="15"/>
  <cols>
    <col min="1" max="1" width="2" style="49" customWidth="1"/>
    <col min="2" max="2" width="28" style="49" customWidth="1"/>
    <col min="3" max="3" width="11.625" style="49" customWidth="1"/>
    <col min="4" max="4" width="12.125" style="49" customWidth="1"/>
    <col min="5" max="5" width="11" style="49" customWidth="1"/>
    <col min="6" max="6" width="1.625" style="49" customWidth="1"/>
    <col min="7" max="8" width="9" style="49"/>
    <col min="9" max="9" width="30.625" style="49" bestFit="1" customWidth="1"/>
    <col min="10" max="10" width="1.5" style="49" customWidth="1"/>
    <col min="11" max="11" width="27.125" style="49" customWidth="1"/>
    <col min="12" max="12" width="11.5" style="49" customWidth="1"/>
    <col min="13" max="13" width="9.875" style="49" bestFit="1" customWidth="1"/>
    <col min="14" max="14" width="9" style="49" customWidth="1"/>
    <col min="15" max="16384" width="9" style="49"/>
  </cols>
  <sheetData>
    <row r="1" spans="2:14">
      <c r="B1" s="100" t="str">
        <f>'ב. תוכן עניינים'!C23</f>
        <v>פיזיותרפיה</v>
      </c>
      <c r="C1" s="101"/>
      <c r="D1" s="101"/>
      <c r="E1" s="101"/>
      <c r="F1" s="4"/>
      <c r="G1" s="282" t="s">
        <v>351</v>
      </c>
      <c r="H1" s="24"/>
      <c r="I1" s="102"/>
      <c r="J1" s="102"/>
      <c r="K1" s="283" t="s">
        <v>348</v>
      </c>
      <c r="L1" s="103"/>
      <c r="M1" s="4"/>
      <c r="N1" s="4"/>
    </row>
    <row r="2" spans="2:14">
      <c r="B2" s="101" t="s">
        <v>53</v>
      </c>
      <c r="C2" s="101">
        <f>'ג. שאלון למילוי מגיש הבקשה'!D24</f>
        <v>0</v>
      </c>
      <c r="D2" s="4"/>
      <c r="E2" s="4"/>
      <c r="F2" s="104"/>
      <c r="G2" s="285" t="s">
        <v>352</v>
      </c>
      <c r="H2" s="103"/>
      <c r="I2" s="103"/>
      <c r="J2" s="103"/>
      <c r="K2" s="103" t="s">
        <v>349</v>
      </c>
      <c r="L2" s="103"/>
      <c r="M2" s="4"/>
      <c r="N2" s="4"/>
    </row>
    <row r="3" spans="2:14">
      <c r="B3" s="101" t="s">
        <v>54</v>
      </c>
      <c r="C3" s="101" t="str">
        <f>'ג. שאלון למילוי מגיש הבקשה'!D26</f>
        <v>נא לבחור מתוך הרשימה</v>
      </c>
      <c r="D3" s="4"/>
      <c r="E3" s="4"/>
      <c r="F3" s="4"/>
      <c r="G3" s="285" t="s">
        <v>358</v>
      </c>
      <c r="H3" s="101"/>
      <c r="I3" s="103"/>
      <c r="J3" s="103"/>
      <c r="K3" s="83" t="s">
        <v>359</v>
      </c>
      <c r="L3" s="103"/>
      <c r="M3" s="4" t="s">
        <v>379</v>
      </c>
      <c r="N3" s="4"/>
    </row>
    <row r="4" spans="2:14">
      <c r="B4" s="147" t="s">
        <v>201</v>
      </c>
      <c r="C4" s="101">
        <f>'ג. שאלון למילוי מגיש הבקשה'!D42</f>
        <v>0</v>
      </c>
      <c r="D4" s="4"/>
      <c r="E4" s="4"/>
      <c r="F4" s="4"/>
      <c r="G4" s="285" t="s">
        <v>350</v>
      </c>
      <c r="H4" s="101"/>
      <c r="I4" s="103"/>
      <c r="J4" s="103"/>
      <c r="K4" s="285" t="s">
        <v>350</v>
      </c>
      <c r="L4" s="103"/>
      <c r="M4" s="4"/>
      <c r="N4" s="4"/>
    </row>
    <row r="5" spans="2:14">
      <c r="B5" s="340" t="s">
        <v>202</v>
      </c>
      <c r="C5" s="341"/>
      <c r="D5" s="341"/>
      <c r="E5" s="342"/>
      <c r="F5" s="4"/>
      <c r="G5" s="330" t="s">
        <v>57</v>
      </c>
      <c r="H5" s="331"/>
      <c r="I5" s="333"/>
      <c r="J5" s="4"/>
      <c r="K5" s="334" t="s">
        <v>58</v>
      </c>
      <c r="L5" s="335"/>
      <c r="M5" s="335"/>
      <c r="N5" s="336"/>
    </row>
    <row r="6" spans="2:14" ht="30">
      <c r="B6" s="302" t="s">
        <v>59</v>
      </c>
      <c r="C6" s="302" t="s">
        <v>60</v>
      </c>
      <c r="D6" s="302" t="s">
        <v>61</v>
      </c>
      <c r="E6" s="302" t="s">
        <v>203</v>
      </c>
      <c r="F6" s="4"/>
      <c r="G6" s="303" t="s">
        <v>204</v>
      </c>
      <c r="H6" s="303" t="s">
        <v>205</v>
      </c>
      <c r="I6" s="302" t="s">
        <v>65</v>
      </c>
      <c r="J6" s="4"/>
      <c r="K6" s="133" t="s">
        <v>66</v>
      </c>
      <c r="L6" s="133" t="s">
        <v>67</v>
      </c>
      <c r="M6" s="133" t="s">
        <v>68</v>
      </c>
      <c r="N6" s="133" t="s">
        <v>69</v>
      </c>
    </row>
    <row r="7" spans="2:14">
      <c r="B7" s="304" t="s">
        <v>206</v>
      </c>
      <c r="C7" s="153"/>
      <c r="D7" s="207"/>
      <c r="E7" s="150"/>
      <c r="F7" s="4"/>
      <c r="G7" s="150"/>
      <c r="H7" s="150"/>
      <c r="I7" s="151"/>
      <c r="J7" s="4"/>
      <c r="K7" s="151"/>
      <c r="L7" s="150"/>
      <c r="M7" s="152"/>
      <c r="N7" s="150"/>
    </row>
    <row r="8" spans="2:14">
      <c r="B8" s="206" t="s">
        <v>429</v>
      </c>
      <c r="C8" s="153">
        <v>1</v>
      </c>
      <c r="D8" s="207">
        <v>6500</v>
      </c>
      <c r="E8" s="150">
        <f t="shared" ref="E8:E58" si="0">D8*C8</f>
        <v>6500</v>
      </c>
      <c r="G8" s="212"/>
      <c r="H8" s="207">
        <f t="shared" ref="H8:H57" si="1">G8*D8</f>
        <v>0</v>
      </c>
      <c r="I8" s="213"/>
      <c r="J8" s="6"/>
      <c r="K8" s="31"/>
      <c r="L8" s="31"/>
      <c r="M8" s="99"/>
      <c r="N8" s="32"/>
    </row>
    <row r="9" spans="2:14">
      <c r="B9" s="206" t="s">
        <v>75</v>
      </c>
      <c r="C9" s="153">
        <v>1</v>
      </c>
      <c r="D9" s="207">
        <v>760</v>
      </c>
      <c r="E9" s="150">
        <f t="shared" si="0"/>
        <v>760</v>
      </c>
      <c r="G9" s="212"/>
      <c r="H9" s="207">
        <f t="shared" si="1"/>
        <v>0</v>
      </c>
      <c r="I9" s="213"/>
      <c r="J9" s="6"/>
      <c r="K9" s="31"/>
      <c r="L9" s="31"/>
      <c r="M9" s="99"/>
      <c r="N9" s="32"/>
    </row>
    <row r="10" spans="2:14">
      <c r="B10" s="206" t="s">
        <v>207</v>
      </c>
      <c r="C10" s="153">
        <v>1</v>
      </c>
      <c r="D10" s="207">
        <v>2500</v>
      </c>
      <c r="E10" s="150">
        <f t="shared" si="0"/>
        <v>2500</v>
      </c>
      <c r="G10" s="212"/>
      <c r="H10" s="207">
        <f t="shared" si="1"/>
        <v>0</v>
      </c>
      <c r="I10" s="213"/>
      <c r="J10" s="6"/>
      <c r="K10" s="31"/>
      <c r="L10" s="31"/>
      <c r="M10" s="99"/>
      <c r="N10" s="32"/>
    </row>
    <row r="11" spans="2:14">
      <c r="B11" s="206" t="s">
        <v>208</v>
      </c>
      <c r="C11" s="153">
        <v>1</v>
      </c>
      <c r="D11" s="207">
        <v>450</v>
      </c>
      <c r="E11" s="150">
        <f t="shared" si="0"/>
        <v>450</v>
      </c>
      <c r="G11" s="212"/>
      <c r="H11" s="207">
        <f t="shared" si="1"/>
        <v>0</v>
      </c>
      <c r="I11" s="213"/>
      <c r="J11" s="6"/>
      <c r="K11" s="31"/>
      <c r="L11" s="31"/>
      <c r="M11" s="99"/>
      <c r="N11" s="32"/>
    </row>
    <row r="12" spans="2:14">
      <c r="B12" s="206" t="s">
        <v>209</v>
      </c>
      <c r="C12" s="153">
        <v>1</v>
      </c>
      <c r="D12" s="207">
        <v>4500</v>
      </c>
      <c r="E12" s="150">
        <f t="shared" si="0"/>
        <v>4500</v>
      </c>
      <c r="G12" s="212"/>
      <c r="H12" s="207">
        <f t="shared" si="1"/>
        <v>0</v>
      </c>
      <c r="I12" s="213"/>
      <c r="J12" s="6"/>
      <c r="K12" s="31"/>
      <c r="L12" s="31"/>
      <c r="M12" s="99"/>
      <c r="N12" s="32"/>
    </row>
    <row r="13" spans="2:14">
      <c r="B13" s="206" t="s">
        <v>210</v>
      </c>
      <c r="C13" s="153">
        <v>1</v>
      </c>
      <c r="D13" s="207">
        <v>3000</v>
      </c>
      <c r="E13" s="150">
        <f t="shared" si="0"/>
        <v>3000</v>
      </c>
      <c r="G13" s="212"/>
      <c r="H13" s="207">
        <f t="shared" si="1"/>
        <v>0</v>
      </c>
      <c r="I13" s="213"/>
      <c r="J13" s="6"/>
      <c r="K13" s="31"/>
      <c r="L13" s="31"/>
      <c r="M13" s="99"/>
      <c r="N13" s="32"/>
    </row>
    <row r="14" spans="2:14">
      <c r="B14" s="206" t="s">
        <v>211</v>
      </c>
      <c r="C14" s="153">
        <v>1</v>
      </c>
      <c r="D14" s="207">
        <v>5000</v>
      </c>
      <c r="E14" s="150">
        <f t="shared" si="0"/>
        <v>5000</v>
      </c>
      <c r="G14" s="212"/>
      <c r="H14" s="207">
        <f t="shared" si="1"/>
        <v>0</v>
      </c>
      <c r="I14" s="213"/>
      <c r="J14" s="6"/>
      <c r="K14" s="31"/>
      <c r="L14" s="31"/>
      <c r="M14" s="99"/>
      <c r="N14" s="32"/>
    </row>
    <row r="15" spans="2:14" s="71" customFormat="1">
      <c r="B15" s="304" t="s">
        <v>212</v>
      </c>
      <c r="C15" s="241"/>
      <c r="D15" s="305"/>
      <c r="E15" s="154">
        <f>SUM(E8:E14)</f>
        <v>22710</v>
      </c>
      <c r="G15" s="154"/>
      <c r="H15" s="154">
        <f>SUM(H8:H14)</f>
        <v>0</v>
      </c>
      <c r="I15" s="155" t="str">
        <f>B15</f>
        <v>סה"כ ציוד לחדר פיזיותרפיה כולל מע"מ</v>
      </c>
      <c r="J15" s="5"/>
      <c r="K15" s="155" t="str">
        <f>B15</f>
        <v>סה"כ ציוד לחדר פיזיותרפיה כולל מע"מ</v>
      </c>
      <c r="L15" s="154"/>
      <c r="M15" s="156"/>
      <c r="N15" s="154">
        <f>SUM(N8:N14)</f>
        <v>0</v>
      </c>
    </row>
    <row r="16" spans="2:14">
      <c r="B16" s="304" t="s">
        <v>213</v>
      </c>
      <c r="C16" s="153"/>
      <c r="D16" s="207"/>
      <c r="E16" s="150"/>
      <c r="G16" s="150"/>
      <c r="H16" s="150"/>
      <c r="I16" s="151"/>
      <c r="J16" s="4"/>
      <c r="K16" s="151"/>
      <c r="L16" s="150"/>
      <c r="M16" s="152"/>
      <c r="N16" s="150"/>
    </row>
    <row r="17" spans="2:14 16384:16384">
      <c r="B17" s="206" t="s">
        <v>214</v>
      </c>
      <c r="C17" s="153">
        <v>1</v>
      </c>
      <c r="D17" s="207">
        <v>14500</v>
      </c>
      <c r="E17" s="150">
        <f t="shared" si="0"/>
        <v>14500</v>
      </c>
      <c r="G17" s="212"/>
      <c r="H17" s="207">
        <f t="shared" si="1"/>
        <v>0</v>
      </c>
      <c r="I17" s="213"/>
      <c r="J17" s="6"/>
      <c r="K17" s="31"/>
      <c r="L17" s="31"/>
      <c r="M17" s="99"/>
      <c r="N17" s="32"/>
    </row>
    <row r="18" spans="2:14 16384:16384">
      <c r="B18" s="206" t="s">
        <v>215</v>
      </c>
      <c r="C18" s="153">
        <v>1</v>
      </c>
      <c r="D18" s="207">
        <v>17550</v>
      </c>
      <c r="E18" s="150">
        <f t="shared" si="0"/>
        <v>17550</v>
      </c>
      <c r="G18" s="212"/>
      <c r="H18" s="207">
        <f t="shared" si="1"/>
        <v>0</v>
      </c>
      <c r="I18" s="213"/>
      <c r="J18" s="6"/>
      <c r="K18" s="31"/>
      <c r="L18" s="31"/>
      <c r="M18" s="99"/>
      <c r="N18" s="32"/>
    </row>
    <row r="19" spans="2:14 16384:16384" s="71" customFormat="1">
      <c r="B19" s="304" t="s">
        <v>216</v>
      </c>
      <c r="C19" s="241"/>
      <c r="D19" s="305"/>
      <c r="E19" s="154">
        <f>SUM(E17:E18)</f>
        <v>32050</v>
      </c>
      <c r="G19" s="154"/>
      <c r="H19" s="154">
        <f>SUM(H17:H18)</f>
        <v>0</v>
      </c>
      <c r="I19" s="155" t="str">
        <f>B19</f>
        <v>סה"כ  הושבה מיוחדת כולל מע"מ</v>
      </c>
      <c r="J19" s="5"/>
      <c r="K19" s="155" t="str">
        <f>B19</f>
        <v>סה"כ  הושבה מיוחדת כולל מע"מ</v>
      </c>
      <c r="L19" s="154"/>
      <c r="M19" s="156"/>
      <c r="N19" s="154">
        <f>SUM(N17:N18)</f>
        <v>0</v>
      </c>
    </row>
    <row r="20" spans="2:14 16384:16384">
      <c r="B20" s="304" t="s">
        <v>217</v>
      </c>
      <c r="C20" s="153"/>
      <c r="D20" s="207"/>
      <c r="E20" s="150"/>
      <c r="G20" s="150"/>
      <c r="H20" s="150"/>
      <c r="I20" s="151"/>
      <c r="J20" s="4"/>
      <c r="K20" s="151"/>
      <c r="L20" s="150"/>
      <c r="M20" s="152"/>
      <c r="N20" s="150"/>
    </row>
    <row r="21" spans="2:14 16384:16384">
      <c r="B21" s="206" t="s">
        <v>218</v>
      </c>
      <c r="C21" s="153">
        <v>1</v>
      </c>
      <c r="D21" s="207">
        <v>16000</v>
      </c>
      <c r="E21" s="150">
        <f t="shared" si="0"/>
        <v>16000</v>
      </c>
      <c r="G21" s="212"/>
      <c r="H21" s="207">
        <f t="shared" si="1"/>
        <v>0</v>
      </c>
      <c r="I21" s="213"/>
      <c r="J21" s="6"/>
      <c r="K21" s="31"/>
      <c r="L21" s="31"/>
      <c r="M21" s="99"/>
      <c r="N21" s="32"/>
    </row>
    <row r="22" spans="2:14 16384:16384">
      <c r="B22" s="206" t="s">
        <v>219</v>
      </c>
      <c r="C22" s="153">
        <v>1</v>
      </c>
      <c r="D22" s="207">
        <v>16000</v>
      </c>
      <c r="E22" s="150">
        <f t="shared" si="0"/>
        <v>16000</v>
      </c>
      <c r="G22" s="212"/>
      <c r="H22" s="207">
        <f t="shared" si="1"/>
        <v>0</v>
      </c>
      <c r="I22" s="213"/>
      <c r="J22" s="6"/>
      <c r="K22" s="31"/>
      <c r="L22" s="31"/>
      <c r="M22" s="99"/>
      <c r="N22" s="32"/>
    </row>
    <row r="23" spans="2:14 16384:16384">
      <c r="B23" s="206" t="s">
        <v>220</v>
      </c>
      <c r="C23" s="153">
        <v>1</v>
      </c>
      <c r="D23" s="207">
        <v>15000</v>
      </c>
      <c r="E23" s="150">
        <f t="shared" si="0"/>
        <v>15000</v>
      </c>
      <c r="G23" s="212"/>
      <c r="H23" s="207">
        <f t="shared" si="1"/>
        <v>0</v>
      </c>
      <c r="I23" s="213"/>
      <c r="J23" s="6"/>
      <c r="K23" s="31"/>
      <c r="L23" s="31"/>
      <c r="M23" s="99"/>
      <c r="N23" s="32"/>
    </row>
    <row r="24" spans="2:14 16384:16384">
      <c r="B24" s="206" t="s">
        <v>221</v>
      </c>
      <c r="C24" s="153">
        <v>1</v>
      </c>
      <c r="D24" s="207">
        <v>24000</v>
      </c>
      <c r="E24" s="150">
        <f t="shared" si="0"/>
        <v>24000</v>
      </c>
      <c r="G24" s="212"/>
      <c r="H24" s="207">
        <f t="shared" si="1"/>
        <v>0</v>
      </c>
      <c r="I24" s="213"/>
      <c r="J24" s="6"/>
      <c r="K24" s="31"/>
      <c r="L24" s="31"/>
      <c r="M24" s="99"/>
      <c r="N24" s="32"/>
    </row>
    <row r="25" spans="2:14 16384:16384">
      <c r="B25" s="206" t="s">
        <v>222</v>
      </c>
      <c r="C25" s="153">
        <v>1</v>
      </c>
      <c r="D25" s="207">
        <v>46000</v>
      </c>
      <c r="E25" s="150">
        <f t="shared" si="0"/>
        <v>46000</v>
      </c>
      <c r="G25" s="212"/>
      <c r="H25" s="207">
        <f t="shared" si="1"/>
        <v>0</v>
      </c>
      <c r="I25" s="213"/>
      <c r="J25" s="6"/>
      <c r="K25" s="31"/>
      <c r="L25" s="31"/>
      <c r="M25" s="99"/>
      <c r="N25" s="32"/>
    </row>
    <row r="26" spans="2:14 16384:16384" s="71" customFormat="1">
      <c r="B26" s="304" t="s">
        <v>223</v>
      </c>
      <c r="C26" s="241"/>
      <c r="D26" s="305"/>
      <c r="E26" s="154">
        <f>SUM(E21:E25)</f>
        <v>117000</v>
      </c>
      <c r="G26" s="154"/>
      <c r="H26" s="154">
        <f>SUM(H21:H25)</f>
        <v>0</v>
      </c>
      <c r="I26" s="155" t="str">
        <f>B26</f>
        <v>סה"כ עלות עמודונים כולל מע"מ</v>
      </c>
      <c r="J26" s="5"/>
      <c r="K26" s="155" t="str">
        <f>B26</f>
        <v>סה"כ עלות עמודונים כולל מע"מ</v>
      </c>
      <c r="L26" s="154"/>
      <c r="M26" s="156"/>
      <c r="N26" s="154">
        <f>SUM(N21:N25)</f>
        <v>0</v>
      </c>
      <c r="XFD26" s="306">
        <f>SUM(H26:XFC26)</f>
        <v>0</v>
      </c>
    </row>
    <row r="27" spans="2:14 16384:16384">
      <c r="B27" s="304" t="s">
        <v>224</v>
      </c>
      <c r="C27" s="153"/>
      <c r="D27" s="207"/>
      <c r="E27" s="150"/>
      <c r="G27" s="150"/>
      <c r="H27" s="150"/>
      <c r="I27" s="151"/>
      <c r="J27" s="4"/>
      <c r="K27" s="151"/>
      <c r="L27" s="150"/>
      <c r="M27" s="152"/>
      <c r="N27" s="150"/>
    </row>
    <row r="28" spans="2:14 16384:16384">
      <c r="B28" s="206" t="s">
        <v>225</v>
      </c>
      <c r="C28" s="153">
        <v>1</v>
      </c>
      <c r="D28" s="207">
        <v>200</v>
      </c>
      <c r="E28" s="150">
        <f t="shared" si="0"/>
        <v>200</v>
      </c>
      <c r="G28" s="212"/>
      <c r="H28" s="207">
        <f t="shared" si="1"/>
        <v>0</v>
      </c>
      <c r="I28" s="213"/>
      <c r="J28" s="6"/>
      <c r="K28" s="31"/>
      <c r="L28" s="31"/>
      <c r="M28" s="99"/>
      <c r="N28" s="32"/>
    </row>
    <row r="29" spans="2:14 16384:16384">
      <c r="B29" s="206" t="s">
        <v>226</v>
      </c>
      <c r="C29" s="153">
        <v>1</v>
      </c>
      <c r="D29" s="207">
        <v>1400</v>
      </c>
      <c r="E29" s="150">
        <f t="shared" si="0"/>
        <v>1400</v>
      </c>
      <c r="G29" s="212"/>
      <c r="H29" s="207">
        <f t="shared" si="1"/>
        <v>0</v>
      </c>
      <c r="I29" s="213"/>
      <c r="J29" s="6"/>
      <c r="K29" s="31"/>
      <c r="L29" s="31"/>
      <c r="M29" s="99"/>
      <c r="N29" s="32"/>
    </row>
    <row r="30" spans="2:14 16384:16384">
      <c r="B30" s="206" t="s">
        <v>227</v>
      </c>
      <c r="C30" s="153">
        <v>1</v>
      </c>
      <c r="D30" s="207">
        <v>1900</v>
      </c>
      <c r="E30" s="150">
        <f t="shared" si="0"/>
        <v>1900</v>
      </c>
      <c r="G30" s="212"/>
      <c r="H30" s="207">
        <f t="shared" si="1"/>
        <v>0</v>
      </c>
      <c r="I30" s="213"/>
      <c r="J30" s="6"/>
      <c r="K30" s="31"/>
      <c r="L30" s="31"/>
      <c r="M30" s="99"/>
      <c r="N30" s="32"/>
    </row>
    <row r="31" spans="2:14 16384:16384">
      <c r="B31" s="206" t="s">
        <v>228</v>
      </c>
      <c r="C31" s="153">
        <v>1</v>
      </c>
      <c r="D31" s="207">
        <v>2000</v>
      </c>
      <c r="E31" s="150">
        <f t="shared" si="0"/>
        <v>2000</v>
      </c>
      <c r="G31" s="212"/>
      <c r="H31" s="207">
        <f t="shared" si="1"/>
        <v>0</v>
      </c>
      <c r="I31" s="213"/>
      <c r="J31" s="6"/>
      <c r="K31" s="31"/>
      <c r="L31" s="31"/>
      <c r="M31" s="99"/>
      <c r="N31" s="32"/>
    </row>
    <row r="32" spans="2:14 16384:16384">
      <c r="B32" s="206" t="s">
        <v>229</v>
      </c>
      <c r="C32" s="153">
        <v>1</v>
      </c>
      <c r="D32" s="207">
        <v>3800</v>
      </c>
      <c r="E32" s="150">
        <f t="shared" si="0"/>
        <v>3800</v>
      </c>
      <c r="G32" s="212"/>
      <c r="H32" s="207">
        <f t="shared" si="1"/>
        <v>0</v>
      </c>
      <c r="I32" s="213"/>
      <c r="J32" s="6"/>
      <c r="K32" s="31"/>
      <c r="L32" s="31"/>
      <c r="M32" s="99"/>
      <c r="N32" s="32"/>
    </row>
    <row r="33" spans="2:14 16384:16384">
      <c r="B33" s="206" t="s">
        <v>230</v>
      </c>
      <c r="C33" s="153">
        <v>1</v>
      </c>
      <c r="D33" s="207">
        <v>800</v>
      </c>
      <c r="E33" s="150">
        <f t="shared" si="0"/>
        <v>800</v>
      </c>
      <c r="G33" s="212"/>
      <c r="H33" s="207">
        <f t="shared" si="1"/>
        <v>0</v>
      </c>
      <c r="I33" s="213"/>
      <c r="J33" s="6"/>
      <c r="K33" s="31"/>
      <c r="L33" s="31"/>
      <c r="M33" s="99"/>
      <c r="N33" s="32"/>
    </row>
    <row r="34" spans="2:14 16384:16384">
      <c r="B34" s="206" t="s">
        <v>231</v>
      </c>
      <c r="C34" s="153">
        <v>1</v>
      </c>
      <c r="D34" s="207">
        <v>500</v>
      </c>
      <c r="E34" s="150">
        <f t="shared" si="0"/>
        <v>500</v>
      </c>
      <c r="G34" s="212"/>
      <c r="H34" s="207">
        <f t="shared" si="1"/>
        <v>0</v>
      </c>
      <c r="I34" s="213"/>
      <c r="J34" s="6"/>
      <c r="K34" s="31"/>
      <c r="L34" s="31"/>
      <c r="M34" s="99"/>
      <c r="N34" s="32"/>
    </row>
    <row r="35" spans="2:14 16384:16384">
      <c r="B35" s="206" t="s">
        <v>232</v>
      </c>
      <c r="C35" s="153">
        <v>1</v>
      </c>
      <c r="D35" s="207">
        <v>1800</v>
      </c>
      <c r="E35" s="150">
        <f t="shared" si="0"/>
        <v>1800</v>
      </c>
      <c r="G35" s="212"/>
      <c r="H35" s="207">
        <f t="shared" si="1"/>
        <v>0</v>
      </c>
      <c r="I35" s="213"/>
      <c r="J35" s="6"/>
      <c r="K35" s="31"/>
      <c r="L35" s="31"/>
      <c r="M35" s="99"/>
      <c r="N35" s="32"/>
    </row>
    <row r="36" spans="2:14 16384:16384">
      <c r="B36" s="206" t="s">
        <v>233</v>
      </c>
      <c r="C36" s="153">
        <v>1</v>
      </c>
      <c r="D36" s="207">
        <v>18000</v>
      </c>
      <c r="E36" s="150">
        <f t="shared" si="0"/>
        <v>18000</v>
      </c>
      <c r="G36" s="212"/>
      <c r="H36" s="207">
        <f t="shared" si="1"/>
        <v>0</v>
      </c>
      <c r="I36" s="213"/>
      <c r="J36" s="6"/>
      <c r="K36" s="31"/>
      <c r="L36" s="31"/>
      <c r="M36" s="99"/>
      <c r="N36" s="32"/>
    </row>
    <row r="37" spans="2:14 16384:16384">
      <c r="B37" s="206" t="s">
        <v>234</v>
      </c>
      <c r="C37" s="153">
        <v>1</v>
      </c>
      <c r="D37" s="207">
        <v>13000</v>
      </c>
      <c r="E37" s="150">
        <f t="shared" si="0"/>
        <v>13000</v>
      </c>
      <c r="G37" s="212"/>
      <c r="H37" s="207">
        <f t="shared" si="1"/>
        <v>0</v>
      </c>
      <c r="I37" s="213"/>
      <c r="J37" s="6"/>
      <c r="K37" s="31"/>
      <c r="L37" s="31"/>
      <c r="M37" s="99"/>
      <c r="N37" s="32"/>
    </row>
    <row r="38" spans="2:14 16384:16384">
      <c r="B38" s="206" t="s">
        <v>235</v>
      </c>
      <c r="C38" s="153">
        <v>1</v>
      </c>
      <c r="D38" s="207">
        <v>11000</v>
      </c>
      <c r="E38" s="150">
        <f t="shared" si="0"/>
        <v>11000</v>
      </c>
      <c r="G38" s="212"/>
      <c r="H38" s="207">
        <f t="shared" si="1"/>
        <v>0</v>
      </c>
      <c r="I38" s="213"/>
      <c r="J38" s="6"/>
      <c r="K38" s="31"/>
      <c r="L38" s="31"/>
      <c r="M38" s="99"/>
      <c r="N38" s="32"/>
    </row>
    <row r="39" spans="2:14 16384:16384" s="71" customFormat="1">
      <c r="B39" s="304" t="s">
        <v>236</v>
      </c>
      <c r="C39" s="241"/>
      <c r="D39" s="305"/>
      <c r="E39" s="154">
        <f>SUM(E28:E38)</f>
        <v>54400</v>
      </c>
      <c r="G39" s="154"/>
      <c r="H39" s="154">
        <f>SUM(H28:H38)</f>
        <v>0</v>
      </c>
      <c r="I39" s="155" t="str">
        <f>B39</f>
        <v>סה"כ עלות הליכונים כולל מע"מ</v>
      </c>
      <c r="J39" s="5"/>
      <c r="K39" s="155" t="str">
        <f>B39</f>
        <v>סה"כ עלות הליכונים כולל מע"מ</v>
      </c>
      <c r="L39" s="154"/>
      <c r="M39" s="156"/>
      <c r="N39" s="154">
        <f>SUM(N28:N38)</f>
        <v>0</v>
      </c>
    </row>
    <row r="40" spans="2:14 16384:16384">
      <c r="B40" s="304" t="s">
        <v>237</v>
      </c>
      <c r="C40" s="153"/>
      <c r="D40" s="207"/>
      <c r="E40" s="150"/>
      <c r="G40" s="150"/>
      <c r="H40" s="150"/>
      <c r="I40" s="151"/>
      <c r="J40" s="4"/>
      <c r="K40" s="151"/>
      <c r="L40" s="150"/>
      <c r="M40" s="152"/>
      <c r="N40" s="150"/>
    </row>
    <row r="41" spans="2:14 16384:16384">
      <c r="B41" s="206" t="s">
        <v>238</v>
      </c>
      <c r="C41" s="153">
        <v>1</v>
      </c>
      <c r="D41" s="207">
        <v>25000</v>
      </c>
      <c r="E41" s="150">
        <f t="shared" si="0"/>
        <v>25000</v>
      </c>
      <c r="G41" s="212"/>
      <c r="H41" s="207">
        <f t="shared" si="1"/>
        <v>0</v>
      </c>
      <c r="I41" s="213"/>
      <c r="J41" s="6"/>
      <c r="K41" s="31"/>
      <c r="L41" s="31"/>
      <c r="M41" s="99"/>
      <c r="N41" s="32"/>
    </row>
    <row r="42" spans="2:14 16384:16384">
      <c r="B42" s="206" t="s">
        <v>239</v>
      </c>
      <c r="C42" s="153">
        <v>1</v>
      </c>
      <c r="D42" s="207">
        <v>14000</v>
      </c>
      <c r="E42" s="150">
        <f t="shared" si="0"/>
        <v>14000</v>
      </c>
      <c r="G42" s="212"/>
      <c r="H42" s="207">
        <f t="shared" si="1"/>
        <v>0</v>
      </c>
      <c r="I42" s="213"/>
      <c r="J42" s="6"/>
      <c r="K42" s="31"/>
      <c r="L42" s="31"/>
      <c r="M42" s="99"/>
      <c r="N42" s="32"/>
    </row>
    <row r="43" spans="2:14 16384:16384">
      <c r="B43" s="206" t="s">
        <v>240</v>
      </c>
      <c r="C43" s="153">
        <v>1</v>
      </c>
      <c r="D43" s="207">
        <v>14000</v>
      </c>
      <c r="E43" s="150">
        <f t="shared" si="0"/>
        <v>14000</v>
      </c>
      <c r="G43" s="212"/>
      <c r="H43" s="207">
        <f t="shared" si="1"/>
        <v>0</v>
      </c>
      <c r="I43" s="213"/>
      <c r="J43" s="6"/>
      <c r="K43" s="31"/>
      <c r="L43" s="31"/>
      <c r="M43" s="99"/>
      <c r="N43" s="32"/>
    </row>
    <row r="44" spans="2:14 16384:16384">
      <c r="B44" s="206" t="s">
        <v>241</v>
      </c>
      <c r="C44" s="153">
        <v>1</v>
      </c>
      <c r="D44" s="207">
        <v>2000</v>
      </c>
      <c r="E44" s="150">
        <f t="shared" si="0"/>
        <v>2000</v>
      </c>
      <c r="G44" s="212"/>
      <c r="H44" s="207">
        <f t="shared" si="1"/>
        <v>0</v>
      </c>
      <c r="I44" s="213"/>
      <c r="J44" s="6"/>
      <c r="K44" s="31"/>
      <c r="L44" s="31"/>
      <c r="M44" s="99"/>
      <c r="N44" s="32"/>
    </row>
    <row r="45" spans="2:14 16384:16384">
      <c r="B45" s="206" t="s">
        <v>242</v>
      </c>
      <c r="C45" s="153">
        <v>1</v>
      </c>
      <c r="D45" s="207">
        <v>5500</v>
      </c>
      <c r="E45" s="150">
        <f t="shared" si="0"/>
        <v>5500</v>
      </c>
      <c r="G45" s="212"/>
      <c r="H45" s="207">
        <f t="shared" si="1"/>
        <v>0</v>
      </c>
      <c r="I45" s="213"/>
      <c r="J45" s="6"/>
      <c r="K45" s="31"/>
      <c r="L45" s="31"/>
      <c r="M45" s="99"/>
      <c r="N45" s="32"/>
    </row>
    <row r="46" spans="2:14 16384:16384" s="71" customFormat="1">
      <c r="B46" s="304" t="s">
        <v>243</v>
      </c>
      <c r="C46" s="241"/>
      <c r="D46" s="305"/>
      <c r="E46" s="154">
        <f>SUM(E41:E45)</f>
        <v>60500</v>
      </c>
      <c r="G46" s="154"/>
      <c r="H46" s="154">
        <f>SUM(H41:H45)</f>
        <v>0</v>
      </c>
      <c r="I46" s="155" t="str">
        <f>B46</f>
        <v>סה"כ עלות מנופים וערסלים כולל מע"מ</v>
      </c>
      <c r="J46" s="5"/>
      <c r="K46" s="155" t="str">
        <f>B46</f>
        <v>סה"כ עלות מנופים וערסלים כולל מע"מ</v>
      </c>
      <c r="L46" s="154"/>
      <c r="M46" s="156"/>
      <c r="N46" s="154">
        <f>SUM(N41:N45)</f>
        <v>0</v>
      </c>
      <c r="XFD46" s="71">
        <f>SUM(A46:XFC46)</f>
        <v>60500</v>
      </c>
    </row>
    <row r="47" spans="2:14 16384:16384">
      <c r="B47" s="304" t="s">
        <v>244</v>
      </c>
      <c r="C47" s="153"/>
      <c r="D47" s="207"/>
      <c r="E47" s="150"/>
      <c r="G47" s="150"/>
      <c r="H47" s="150"/>
      <c r="I47" s="151"/>
      <c r="J47" s="4"/>
      <c r="K47" s="151"/>
      <c r="L47" s="150"/>
      <c r="M47" s="152"/>
      <c r="N47" s="150"/>
    </row>
    <row r="48" spans="2:14 16384:16384">
      <c r="B48" s="206" t="s">
        <v>245</v>
      </c>
      <c r="C48" s="153">
        <v>1</v>
      </c>
      <c r="D48" s="207">
        <v>5000</v>
      </c>
      <c r="E48" s="150">
        <f t="shared" si="0"/>
        <v>5000</v>
      </c>
      <c r="G48" s="212"/>
      <c r="H48" s="207">
        <f t="shared" si="1"/>
        <v>0</v>
      </c>
      <c r="I48" s="213"/>
      <c r="J48" s="6"/>
      <c r="K48" s="31"/>
      <c r="L48" s="31"/>
      <c r="M48" s="99"/>
      <c r="N48" s="32"/>
    </row>
    <row r="49" spans="2:14">
      <c r="B49" s="206" t="s">
        <v>246</v>
      </c>
      <c r="C49" s="153">
        <v>1</v>
      </c>
      <c r="D49" s="207">
        <v>3000</v>
      </c>
      <c r="E49" s="150">
        <f t="shared" si="0"/>
        <v>3000</v>
      </c>
      <c r="G49" s="212"/>
      <c r="H49" s="207">
        <f t="shared" si="1"/>
        <v>0</v>
      </c>
      <c r="I49" s="213"/>
      <c r="J49" s="6"/>
      <c r="K49" s="31"/>
      <c r="L49" s="31"/>
      <c r="M49" s="99"/>
      <c r="N49" s="32"/>
    </row>
    <row r="50" spans="2:14">
      <c r="B50" s="206" t="s">
        <v>247</v>
      </c>
      <c r="C50" s="153">
        <v>1</v>
      </c>
      <c r="D50" s="207">
        <v>1500</v>
      </c>
      <c r="E50" s="150">
        <f t="shared" si="0"/>
        <v>1500</v>
      </c>
      <c r="G50" s="212"/>
      <c r="H50" s="207">
        <f t="shared" si="1"/>
        <v>0</v>
      </c>
      <c r="I50" s="213"/>
      <c r="J50" s="6"/>
      <c r="K50" s="31"/>
      <c r="L50" s="31"/>
      <c r="M50" s="99"/>
      <c r="N50" s="32"/>
    </row>
    <row r="51" spans="2:14">
      <c r="B51" s="206" t="s">
        <v>248</v>
      </c>
      <c r="C51" s="153">
        <v>3</v>
      </c>
      <c r="D51" s="207">
        <v>500</v>
      </c>
      <c r="E51" s="150">
        <f t="shared" si="0"/>
        <v>1500</v>
      </c>
      <c r="G51" s="212"/>
      <c r="H51" s="207">
        <f t="shared" si="1"/>
        <v>0</v>
      </c>
      <c r="I51" s="213"/>
      <c r="J51" s="6"/>
      <c r="K51" s="31"/>
      <c r="L51" s="31"/>
      <c r="M51" s="99"/>
      <c r="N51" s="32"/>
    </row>
    <row r="52" spans="2:14">
      <c r="B52" s="206" t="s">
        <v>249</v>
      </c>
      <c r="C52" s="153">
        <v>1</v>
      </c>
      <c r="D52" s="207">
        <v>1500</v>
      </c>
      <c r="E52" s="150">
        <f t="shared" si="0"/>
        <v>1500</v>
      </c>
      <c r="G52" s="212"/>
      <c r="H52" s="207">
        <f t="shared" si="1"/>
        <v>0</v>
      </c>
      <c r="I52" s="213"/>
      <c r="J52" s="6"/>
      <c r="K52" s="31"/>
      <c r="L52" s="31"/>
      <c r="M52" s="99"/>
      <c r="N52" s="32"/>
    </row>
    <row r="53" spans="2:14">
      <c r="B53" s="206" t="s">
        <v>250</v>
      </c>
      <c r="C53" s="153">
        <v>1</v>
      </c>
      <c r="D53" s="207">
        <v>3000</v>
      </c>
      <c r="E53" s="150">
        <f t="shared" si="0"/>
        <v>3000</v>
      </c>
      <c r="G53" s="212"/>
      <c r="H53" s="207">
        <f t="shared" si="1"/>
        <v>0</v>
      </c>
      <c r="I53" s="213"/>
      <c r="J53" s="6"/>
      <c r="K53" s="31"/>
      <c r="L53" s="31"/>
      <c r="M53" s="99"/>
      <c r="N53" s="32"/>
    </row>
    <row r="54" spans="2:14">
      <c r="B54" s="206" t="s">
        <v>251</v>
      </c>
      <c r="C54" s="153">
        <v>1</v>
      </c>
      <c r="D54" s="207">
        <v>2300</v>
      </c>
      <c r="E54" s="150">
        <f t="shared" si="0"/>
        <v>2300</v>
      </c>
      <c r="G54" s="212"/>
      <c r="H54" s="207">
        <f t="shared" si="1"/>
        <v>0</v>
      </c>
      <c r="I54" s="213"/>
      <c r="J54" s="6"/>
      <c r="K54" s="31"/>
      <c r="L54" s="31"/>
      <c r="M54" s="99"/>
      <c r="N54" s="32"/>
    </row>
    <row r="55" spans="2:14">
      <c r="B55" s="206" t="s">
        <v>252</v>
      </c>
      <c r="C55" s="153">
        <v>1</v>
      </c>
      <c r="D55" s="207">
        <v>4000</v>
      </c>
      <c r="E55" s="150">
        <f t="shared" si="0"/>
        <v>4000</v>
      </c>
      <c r="G55" s="212"/>
      <c r="H55" s="207">
        <f t="shared" si="1"/>
        <v>0</v>
      </c>
      <c r="I55" s="213"/>
      <c r="J55" s="6"/>
      <c r="K55" s="31"/>
      <c r="L55" s="31"/>
      <c r="M55" s="99"/>
      <c r="N55" s="32"/>
    </row>
    <row r="56" spans="2:14">
      <c r="B56" s="206" t="s">
        <v>253</v>
      </c>
      <c r="C56" s="153">
        <v>1</v>
      </c>
      <c r="D56" s="207">
        <v>3000</v>
      </c>
      <c r="E56" s="150">
        <f t="shared" si="0"/>
        <v>3000</v>
      </c>
      <c r="G56" s="212"/>
      <c r="H56" s="207">
        <f t="shared" si="1"/>
        <v>0</v>
      </c>
      <c r="I56" s="213"/>
      <c r="J56" s="6"/>
      <c r="K56" s="31"/>
      <c r="L56" s="31"/>
      <c r="M56" s="99"/>
      <c r="N56" s="32"/>
    </row>
    <row r="57" spans="2:14">
      <c r="B57" s="206" t="s">
        <v>254</v>
      </c>
      <c r="C57" s="153">
        <v>1</v>
      </c>
      <c r="D57" s="207">
        <v>1500</v>
      </c>
      <c r="E57" s="150">
        <f t="shared" si="0"/>
        <v>1500</v>
      </c>
      <c r="G57" s="212"/>
      <c r="H57" s="207">
        <f t="shared" si="1"/>
        <v>0</v>
      </c>
      <c r="I57" s="213"/>
      <c r="J57" s="6"/>
      <c r="K57" s="31"/>
      <c r="L57" s="31"/>
      <c r="M57" s="99"/>
      <c r="N57" s="32"/>
    </row>
    <row r="58" spans="2:14">
      <c r="B58" s="153" t="s">
        <v>356</v>
      </c>
      <c r="C58" s="153">
        <v>1</v>
      </c>
      <c r="D58" s="207">
        <v>1200</v>
      </c>
      <c r="E58" s="150">
        <f t="shared" si="0"/>
        <v>1200</v>
      </c>
      <c r="G58" s="212"/>
      <c r="H58" s="207">
        <f t="shared" ref="H58:H78" si="2">G58*D58</f>
        <v>0</v>
      </c>
      <c r="I58" s="213"/>
      <c r="J58" s="6"/>
      <c r="K58" s="31"/>
      <c r="L58" s="31"/>
      <c r="M58" s="99"/>
      <c r="N58" s="32"/>
    </row>
    <row r="59" spans="2:14">
      <c r="B59" s="206" t="s">
        <v>255</v>
      </c>
      <c r="C59" s="153">
        <v>1</v>
      </c>
      <c r="D59" s="207">
        <v>3500</v>
      </c>
      <c r="E59" s="150">
        <f t="shared" ref="E59:E78" si="3">D59*C59</f>
        <v>3500</v>
      </c>
      <c r="G59" s="212"/>
      <c r="H59" s="207">
        <f t="shared" si="2"/>
        <v>0</v>
      </c>
      <c r="I59" s="213"/>
      <c r="J59" s="6"/>
      <c r="K59" s="31"/>
      <c r="L59" s="31"/>
      <c r="M59" s="99"/>
      <c r="N59" s="32"/>
    </row>
    <row r="60" spans="2:14">
      <c r="B60" s="206" t="s">
        <v>256</v>
      </c>
      <c r="C60" s="153">
        <v>1</v>
      </c>
      <c r="D60" s="207">
        <v>1500</v>
      </c>
      <c r="E60" s="150">
        <f t="shared" si="3"/>
        <v>1500</v>
      </c>
      <c r="G60" s="212"/>
      <c r="H60" s="207">
        <f t="shared" si="2"/>
        <v>0</v>
      </c>
      <c r="I60" s="213"/>
      <c r="J60" s="6"/>
      <c r="K60" s="31"/>
      <c r="L60" s="31"/>
      <c r="M60" s="99"/>
      <c r="N60" s="32"/>
    </row>
    <row r="61" spans="2:14">
      <c r="B61" s="206" t="s">
        <v>257</v>
      </c>
      <c r="C61" s="153">
        <v>1</v>
      </c>
      <c r="D61" s="207">
        <v>2000</v>
      </c>
      <c r="E61" s="150">
        <f t="shared" si="3"/>
        <v>2000</v>
      </c>
      <c r="G61" s="212"/>
      <c r="H61" s="207">
        <f t="shared" si="2"/>
        <v>0</v>
      </c>
      <c r="I61" s="213"/>
      <c r="J61" s="6"/>
      <c r="K61" s="31"/>
      <c r="L61" s="31"/>
      <c r="M61" s="99"/>
      <c r="N61" s="32"/>
    </row>
    <row r="62" spans="2:14">
      <c r="B62" s="206" t="s">
        <v>380</v>
      </c>
      <c r="C62" s="153">
        <v>1</v>
      </c>
      <c r="D62" s="207">
        <v>1700</v>
      </c>
      <c r="E62" s="150">
        <f t="shared" si="3"/>
        <v>1700</v>
      </c>
      <c r="G62" s="212"/>
      <c r="H62" s="207">
        <f t="shared" si="2"/>
        <v>0</v>
      </c>
      <c r="I62" s="213"/>
      <c r="J62" s="6"/>
      <c r="K62" s="31"/>
      <c r="L62" s="31"/>
      <c r="M62" s="99"/>
      <c r="N62" s="32"/>
    </row>
    <row r="63" spans="2:14" s="71" customFormat="1">
      <c r="B63" s="304" t="s">
        <v>258</v>
      </c>
      <c r="C63" s="241"/>
      <c r="D63" s="305"/>
      <c r="E63" s="154">
        <f>SUM(E48:E62)</f>
        <v>36200</v>
      </c>
      <c r="G63" s="154"/>
      <c r="H63" s="154">
        <f>SUM(H48:H62)</f>
        <v>0</v>
      </c>
      <c r="I63" s="155" t="str">
        <f>B63</f>
        <v>סה"כ  מוטוריקה גסה כולל מע"מ</v>
      </c>
      <c r="J63" s="5"/>
      <c r="K63" s="155" t="str">
        <f>B63</f>
        <v>סה"כ  מוטוריקה גסה כולל מע"מ</v>
      </c>
      <c r="L63" s="154"/>
      <c r="M63" s="156"/>
      <c r="N63" s="154">
        <f>SUM(N48:N62)</f>
        <v>0</v>
      </c>
    </row>
    <row r="64" spans="2:14">
      <c r="B64" s="304" t="s">
        <v>259</v>
      </c>
      <c r="C64" s="153"/>
      <c r="D64" s="207"/>
      <c r="E64" s="150"/>
      <c r="G64" s="150"/>
      <c r="H64" s="150"/>
      <c r="I64" s="151"/>
      <c r="J64" s="4"/>
      <c r="K64" s="151"/>
      <c r="L64" s="150"/>
      <c r="M64" s="152"/>
      <c r="N64" s="150"/>
    </row>
    <row r="65" spans="2:14">
      <c r="B65" s="206" t="s">
        <v>260</v>
      </c>
      <c r="C65" s="153">
        <v>1</v>
      </c>
      <c r="D65" s="207">
        <v>5500</v>
      </c>
      <c r="E65" s="150">
        <f t="shared" si="3"/>
        <v>5500</v>
      </c>
      <c r="G65" s="212"/>
      <c r="H65" s="207">
        <f t="shared" si="2"/>
        <v>0</v>
      </c>
      <c r="I65" s="213"/>
      <c r="J65" s="6"/>
      <c r="K65" s="31"/>
      <c r="L65" s="31"/>
      <c r="M65" s="99"/>
      <c r="N65" s="32"/>
    </row>
    <row r="66" spans="2:14">
      <c r="B66" s="206" t="s">
        <v>261</v>
      </c>
      <c r="C66" s="153">
        <v>1</v>
      </c>
      <c r="D66" s="207">
        <v>1500</v>
      </c>
      <c r="E66" s="150">
        <f t="shared" si="3"/>
        <v>1500</v>
      </c>
      <c r="G66" s="212"/>
      <c r="H66" s="207">
        <f t="shared" si="2"/>
        <v>0</v>
      </c>
      <c r="I66" s="213"/>
      <c r="J66" s="6"/>
      <c r="K66" s="31"/>
      <c r="L66" s="31"/>
      <c r="M66" s="99"/>
      <c r="N66" s="32"/>
    </row>
    <row r="67" spans="2:14">
      <c r="B67" s="206" t="s">
        <v>262</v>
      </c>
      <c r="C67" s="153">
        <v>1</v>
      </c>
      <c r="D67" s="207">
        <v>1800</v>
      </c>
      <c r="E67" s="150">
        <f t="shared" si="3"/>
        <v>1800</v>
      </c>
      <c r="G67" s="212"/>
      <c r="H67" s="207">
        <f t="shared" si="2"/>
        <v>0</v>
      </c>
      <c r="I67" s="213"/>
      <c r="J67" s="6"/>
      <c r="K67" s="31"/>
      <c r="L67" s="31"/>
      <c r="M67" s="99"/>
      <c r="N67" s="32"/>
    </row>
    <row r="68" spans="2:14">
      <c r="B68" s="206" t="s">
        <v>263</v>
      </c>
      <c r="C68" s="153">
        <v>1</v>
      </c>
      <c r="D68" s="207">
        <v>6800</v>
      </c>
      <c r="E68" s="150">
        <f t="shared" si="3"/>
        <v>6800</v>
      </c>
      <c r="G68" s="212"/>
      <c r="H68" s="207">
        <f t="shared" si="2"/>
        <v>0</v>
      </c>
      <c r="I68" s="213"/>
      <c r="J68" s="6"/>
      <c r="K68" s="31"/>
      <c r="L68" s="31"/>
      <c r="M68" s="99"/>
      <c r="N68" s="32"/>
    </row>
    <row r="69" spans="2:14">
      <c r="B69" s="206" t="s">
        <v>264</v>
      </c>
      <c r="C69" s="153">
        <v>1</v>
      </c>
      <c r="D69" s="207">
        <v>14000</v>
      </c>
      <c r="E69" s="150">
        <f t="shared" si="3"/>
        <v>14000</v>
      </c>
      <c r="G69" s="212"/>
      <c r="H69" s="207">
        <f t="shared" si="2"/>
        <v>0</v>
      </c>
      <c r="I69" s="213"/>
      <c r="J69" s="6"/>
      <c r="K69" s="31"/>
      <c r="L69" s="31"/>
      <c r="M69" s="99"/>
      <c r="N69" s="32"/>
    </row>
    <row r="70" spans="2:14">
      <c r="B70" s="206" t="s">
        <v>265</v>
      </c>
      <c r="C70" s="153">
        <v>1</v>
      </c>
      <c r="D70" s="207">
        <v>10500</v>
      </c>
      <c r="E70" s="150">
        <f t="shared" si="3"/>
        <v>10500</v>
      </c>
      <c r="G70" s="212"/>
      <c r="H70" s="207">
        <f t="shared" si="2"/>
        <v>0</v>
      </c>
      <c r="I70" s="213"/>
      <c r="J70" s="6"/>
      <c r="K70" s="31"/>
      <c r="L70" s="31"/>
      <c r="M70" s="99"/>
      <c r="N70" s="32"/>
    </row>
    <row r="71" spans="2:14">
      <c r="B71" s="206" t="s">
        <v>401</v>
      </c>
      <c r="C71" s="153">
        <v>1</v>
      </c>
      <c r="D71" s="207">
        <v>27000</v>
      </c>
      <c r="E71" s="150">
        <f t="shared" si="3"/>
        <v>27000</v>
      </c>
      <c r="G71" s="212"/>
      <c r="H71" s="207">
        <f t="shared" si="2"/>
        <v>0</v>
      </c>
      <c r="I71" s="213"/>
      <c r="J71" s="6"/>
      <c r="K71" s="31"/>
      <c r="L71" s="31"/>
      <c r="M71" s="99"/>
      <c r="N71" s="32"/>
    </row>
    <row r="72" spans="2:14">
      <c r="B72" s="206" t="s">
        <v>266</v>
      </c>
      <c r="C72" s="153">
        <v>1</v>
      </c>
      <c r="D72" s="207">
        <v>23500</v>
      </c>
      <c r="E72" s="150">
        <f t="shared" si="3"/>
        <v>23500</v>
      </c>
      <c r="G72" s="212"/>
      <c r="H72" s="207">
        <f t="shared" si="2"/>
        <v>0</v>
      </c>
      <c r="I72" s="213"/>
      <c r="J72" s="6"/>
      <c r="K72" s="31"/>
      <c r="L72" s="31"/>
      <c r="M72" s="99"/>
      <c r="N72" s="32"/>
    </row>
    <row r="73" spans="2:14">
      <c r="B73" s="206" t="s">
        <v>267</v>
      </c>
      <c r="C73" s="153">
        <v>1</v>
      </c>
      <c r="D73" s="207">
        <v>14500</v>
      </c>
      <c r="E73" s="150">
        <f t="shared" si="3"/>
        <v>14500</v>
      </c>
      <c r="G73" s="212"/>
      <c r="H73" s="207">
        <f t="shared" si="2"/>
        <v>0</v>
      </c>
      <c r="I73" s="213"/>
      <c r="J73" s="6"/>
      <c r="K73" s="31"/>
      <c r="L73" s="31"/>
      <c r="M73" s="99"/>
      <c r="N73" s="32"/>
    </row>
    <row r="74" spans="2:14">
      <c r="B74" s="124" t="s">
        <v>268</v>
      </c>
      <c r="C74" s="153">
        <v>1</v>
      </c>
      <c r="D74" s="207">
        <v>1600</v>
      </c>
      <c r="E74" s="150">
        <f t="shared" si="3"/>
        <v>1600</v>
      </c>
      <c r="G74" s="212"/>
      <c r="H74" s="207">
        <f t="shared" si="2"/>
        <v>0</v>
      </c>
      <c r="I74" s="213"/>
      <c r="J74" s="6"/>
      <c r="K74" s="31"/>
      <c r="L74" s="31"/>
      <c r="M74" s="99"/>
      <c r="N74" s="32"/>
    </row>
    <row r="75" spans="2:14">
      <c r="B75" s="206" t="s">
        <v>269</v>
      </c>
      <c r="C75" s="153">
        <v>1</v>
      </c>
      <c r="D75" s="207">
        <v>12000</v>
      </c>
      <c r="E75" s="150">
        <f t="shared" si="3"/>
        <v>12000</v>
      </c>
      <c r="G75" s="212"/>
      <c r="H75" s="207">
        <f t="shared" si="2"/>
        <v>0</v>
      </c>
      <c r="I75" s="213"/>
      <c r="J75" s="6"/>
      <c r="K75" s="31"/>
      <c r="L75" s="31"/>
      <c r="M75" s="99"/>
      <c r="N75" s="32"/>
    </row>
    <row r="76" spans="2:14" ht="30">
      <c r="B76" s="124" t="s">
        <v>381</v>
      </c>
      <c r="C76" s="153">
        <v>1</v>
      </c>
      <c r="D76" s="207">
        <v>1700</v>
      </c>
      <c r="E76" s="150">
        <f t="shared" si="3"/>
        <v>1700</v>
      </c>
      <c r="G76" s="212"/>
      <c r="H76" s="207">
        <f t="shared" si="2"/>
        <v>0</v>
      </c>
      <c r="I76" s="213"/>
      <c r="J76" s="6"/>
      <c r="K76" s="31"/>
      <c r="L76" s="31"/>
      <c r="M76" s="99"/>
      <c r="N76" s="32"/>
    </row>
    <row r="77" spans="2:14">
      <c r="B77" s="206" t="s">
        <v>270</v>
      </c>
      <c r="C77" s="153">
        <v>1</v>
      </c>
      <c r="D77" s="207">
        <v>8500</v>
      </c>
      <c r="E77" s="150">
        <f t="shared" si="3"/>
        <v>8500</v>
      </c>
      <c r="G77" s="212"/>
      <c r="H77" s="207">
        <f t="shared" si="2"/>
        <v>0</v>
      </c>
      <c r="I77" s="213"/>
      <c r="J77" s="6"/>
      <c r="K77" s="31"/>
      <c r="L77" s="31"/>
      <c r="M77" s="99"/>
      <c r="N77" s="32"/>
    </row>
    <row r="78" spans="2:14">
      <c r="B78" s="206" t="s">
        <v>271</v>
      </c>
      <c r="C78" s="153">
        <v>1</v>
      </c>
      <c r="D78" s="207">
        <v>400</v>
      </c>
      <c r="E78" s="150">
        <f t="shared" si="3"/>
        <v>400</v>
      </c>
      <c r="G78" s="212"/>
      <c r="H78" s="207">
        <f t="shared" si="2"/>
        <v>0</v>
      </c>
      <c r="I78" s="213"/>
      <c r="J78" s="6"/>
      <c r="K78" s="31"/>
      <c r="L78" s="31"/>
      <c r="M78" s="99"/>
      <c r="N78" s="32"/>
    </row>
    <row r="79" spans="2:14" s="71" customFormat="1">
      <c r="B79" s="304" t="s">
        <v>272</v>
      </c>
      <c r="C79" s="241"/>
      <c r="D79" s="305"/>
      <c r="E79" s="154">
        <f>SUM(E65:E78)</f>
        <v>129300</v>
      </c>
      <c r="F79" s="49"/>
      <c r="G79" s="154"/>
      <c r="H79" s="154">
        <f>SUM(H65:H78)</f>
        <v>0</v>
      </c>
      <c r="I79" s="155" t="str">
        <f>B79</f>
        <v xml:space="preserve">סה"כ מכשירים </v>
      </c>
      <c r="J79" s="6"/>
      <c r="K79" s="155" t="str">
        <f>B79</f>
        <v xml:space="preserve">סה"כ מכשירים </v>
      </c>
      <c r="L79" s="154"/>
      <c r="M79" s="156"/>
      <c r="N79" s="154">
        <f>SUM(N65:N78)</f>
        <v>0</v>
      </c>
    </row>
    <row r="80" spans="2:14" s="71" customFormat="1">
      <c r="B80" s="343" t="s">
        <v>273</v>
      </c>
      <c r="C80" s="343"/>
      <c r="D80" s="343"/>
      <c r="E80" s="120">
        <f>E15+E19+E26+E39+E46+E63+E79</f>
        <v>452160</v>
      </c>
      <c r="F80" s="49"/>
      <c r="G80" s="208"/>
      <c r="H80" s="120">
        <f>H15+H19+H26+H39+H46+H63+H79</f>
        <v>0</v>
      </c>
      <c r="I80" s="210" t="str">
        <f>B80</f>
        <v>סה"כ ציוד פיזותרפיה כולל מע"מ</v>
      </c>
      <c r="J80" s="6"/>
      <c r="K80" s="162" t="str">
        <f>B80</f>
        <v>סה"כ ציוד פיזותרפיה כולל מע"מ</v>
      </c>
      <c r="L80" s="123"/>
      <c r="M80" s="123"/>
      <c r="N80" s="120">
        <f>N15+N19+N26+N39+N46+N63+N79</f>
        <v>0</v>
      </c>
    </row>
    <row r="81" spans="10:10">
      <c r="J81" s="6"/>
    </row>
    <row r="82" spans="10:10">
      <c r="J82" s="6"/>
    </row>
  </sheetData>
  <sheetProtection sheet="1" objects="1" scenarios="1"/>
  <mergeCells count="4">
    <mergeCell ref="B5:E5"/>
    <mergeCell ref="G5:I5"/>
    <mergeCell ref="K5:N5"/>
    <mergeCell ref="B80:D80"/>
  </mergeCells>
  <dataValidations disablePrompts="1" count="1">
    <dataValidation type="whole" allowBlank="1" showInputMessage="1" showErrorMessage="1" error="נא לכתוב מספר בין 10 ל80" sqref="C4">
      <formula1>10</formula1>
      <formula2>80</formula2>
    </dataValidation>
  </dataValidations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N19"/>
  <sheetViews>
    <sheetView rightToLeft="1" zoomScale="80" zoomScaleNormal="80" workbookViewId="0">
      <pane xSplit="2" ySplit="6" topLeftCell="C7" activePane="bottomRight" state="frozen"/>
      <selection pane="topRight" activeCell="D34" sqref="D34"/>
      <selection pane="bottomLeft" activeCell="D34" sqref="D34"/>
      <selection pane="bottomRight"/>
    </sheetView>
  </sheetViews>
  <sheetFormatPr defaultColWidth="9" defaultRowHeight="15"/>
  <cols>
    <col min="1" max="1" width="1.875" style="49" customWidth="1"/>
    <col min="2" max="2" width="30.875" style="49" customWidth="1"/>
    <col min="3" max="3" width="10.875" style="49" customWidth="1"/>
    <col min="4" max="4" width="12.125" style="49" customWidth="1"/>
    <col min="5" max="5" width="11" style="49" customWidth="1"/>
    <col min="6" max="6" width="1.625" style="49" customWidth="1"/>
    <col min="7" max="8" width="9" style="49"/>
    <col min="9" max="9" width="23.5" style="49" customWidth="1"/>
    <col min="10" max="10" width="2" style="49" customWidth="1"/>
    <col min="11" max="11" width="18.5" style="49" customWidth="1"/>
    <col min="12" max="12" width="9" style="49"/>
    <col min="13" max="13" width="9.875" style="49" bestFit="1" customWidth="1"/>
    <col min="14" max="14" width="10.625" style="49" customWidth="1"/>
    <col min="15" max="16384" width="9" style="49"/>
  </cols>
  <sheetData>
    <row r="1" spans="1:14">
      <c r="B1" s="100" t="str">
        <f>'ב. תוכן עניינים'!C24</f>
        <v>ציוד טיפולי שיקומי</v>
      </c>
      <c r="C1" s="101"/>
      <c r="D1" s="101"/>
      <c r="E1" s="101"/>
      <c r="F1" s="158"/>
      <c r="G1" s="84" t="s">
        <v>351</v>
      </c>
      <c r="H1" s="24"/>
      <c r="I1" s="102"/>
      <c r="J1" s="102"/>
      <c r="K1" s="85" t="s">
        <v>348</v>
      </c>
      <c r="L1" s="103"/>
      <c r="M1" s="4"/>
      <c r="N1" s="4"/>
    </row>
    <row r="2" spans="1:14">
      <c r="B2" s="101" t="s">
        <v>53</v>
      </c>
      <c r="C2" s="101">
        <f>'ג. שאלון למילוי מגיש הבקשה'!D24</f>
        <v>0</v>
      </c>
      <c r="D2" s="4"/>
      <c r="E2" s="104"/>
      <c r="F2" s="4"/>
      <c r="G2" s="81" t="s">
        <v>352</v>
      </c>
      <c r="H2" s="103"/>
      <c r="I2" s="103"/>
      <c r="J2" s="103"/>
      <c r="K2" s="103" t="s">
        <v>349</v>
      </c>
      <c r="L2" s="103"/>
      <c r="M2" s="4"/>
      <c r="N2" s="4"/>
    </row>
    <row r="3" spans="1:14">
      <c r="B3" s="101" t="s">
        <v>54</v>
      </c>
      <c r="C3" s="101" t="str">
        <f>'ג. שאלון למילוי מגיש הבקשה'!D26</f>
        <v>נא לבחור מתוך הרשימה</v>
      </c>
      <c r="D3" s="4"/>
      <c r="E3" s="4"/>
      <c r="F3" s="158"/>
      <c r="G3" s="81" t="s">
        <v>358</v>
      </c>
      <c r="H3" s="101"/>
      <c r="I3" s="103"/>
      <c r="J3" s="103"/>
      <c r="K3" s="83" t="s">
        <v>359</v>
      </c>
      <c r="L3" s="103"/>
      <c r="M3" s="4"/>
      <c r="N3" s="4" t="s">
        <v>382</v>
      </c>
    </row>
    <row r="4" spans="1:14">
      <c r="B4" s="104" t="s">
        <v>55</v>
      </c>
      <c r="C4" s="101">
        <f>'ג. שאלון למילוי מגיש הבקשה'!D42</f>
        <v>0</v>
      </c>
      <c r="D4" s="4"/>
      <c r="E4" s="4"/>
      <c r="F4" s="158"/>
      <c r="G4" s="81" t="s">
        <v>350</v>
      </c>
      <c r="H4" s="101"/>
      <c r="I4" s="103"/>
      <c r="J4" s="103"/>
      <c r="K4" s="81" t="s">
        <v>350</v>
      </c>
      <c r="L4" s="103"/>
      <c r="M4" s="4"/>
      <c r="N4" s="4"/>
    </row>
    <row r="5" spans="1:14">
      <c r="B5" s="340" t="s">
        <v>202</v>
      </c>
      <c r="C5" s="341"/>
      <c r="D5" s="341"/>
      <c r="E5" s="342"/>
      <c r="F5" s="4"/>
      <c r="G5" s="330" t="s">
        <v>57</v>
      </c>
      <c r="H5" s="331"/>
      <c r="I5" s="333"/>
      <c r="J5" s="4"/>
      <c r="K5" s="334" t="s">
        <v>58</v>
      </c>
      <c r="L5" s="335"/>
      <c r="M5" s="335"/>
      <c r="N5" s="336"/>
    </row>
    <row r="6" spans="1:14" ht="45">
      <c r="B6" s="148" t="s">
        <v>59</v>
      </c>
      <c r="C6" s="148" t="s">
        <v>60</v>
      </c>
      <c r="D6" s="148" t="s">
        <v>61</v>
      </c>
      <c r="E6" s="148" t="s">
        <v>203</v>
      </c>
      <c r="F6" s="4"/>
      <c r="G6" s="149" t="s">
        <v>204</v>
      </c>
      <c r="H6" s="149" t="s">
        <v>205</v>
      </c>
      <c r="I6" s="148" t="s">
        <v>65</v>
      </c>
      <c r="J6" s="4"/>
      <c r="K6" s="108" t="s">
        <v>66</v>
      </c>
      <c r="L6" s="108" t="s">
        <v>67</v>
      </c>
      <c r="M6" s="108" t="s">
        <v>68</v>
      </c>
      <c r="N6" s="108" t="s">
        <v>69</v>
      </c>
    </row>
    <row r="7" spans="1:14">
      <c r="B7" s="206" t="s">
        <v>274</v>
      </c>
      <c r="C7" s="153">
        <v>1</v>
      </c>
      <c r="D7" s="207">
        <v>7500</v>
      </c>
      <c r="E7" s="150">
        <f>D7*C7</f>
        <v>7500</v>
      </c>
      <c r="G7" s="212"/>
      <c r="H7" s="207">
        <f t="shared" ref="H7:H16" si="0">G7*D7</f>
        <v>0</v>
      </c>
      <c r="I7" s="213"/>
      <c r="J7" s="6"/>
      <c r="K7" s="31"/>
      <c r="L7" s="31"/>
      <c r="M7" s="99"/>
      <c r="N7" s="32"/>
    </row>
    <row r="8" spans="1:14">
      <c r="B8" s="206" t="s">
        <v>275</v>
      </c>
      <c r="C8" s="153">
        <v>1</v>
      </c>
      <c r="D8" s="207">
        <v>5500</v>
      </c>
      <c r="E8" s="150">
        <f t="shared" ref="E8:E16" si="1">D8*C8</f>
        <v>5500</v>
      </c>
      <c r="G8" s="212"/>
      <c r="H8" s="207">
        <f t="shared" si="0"/>
        <v>0</v>
      </c>
      <c r="I8" s="213"/>
      <c r="J8" s="6"/>
      <c r="K8" s="31"/>
      <c r="L8" s="31"/>
      <c r="M8" s="99"/>
      <c r="N8" s="32"/>
    </row>
    <row r="9" spans="1:14">
      <c r="B9" s="206" t="s">
        <v>276</v>
      </c>
      <c r="C9" s="153">
        <v>1</v>
      </c>
      <c r="D9" s="207">
        <v>1700</v>
      </c>
      <c r="E9" s="150">
        <f t="shared" si="1"/>
        <v>1700</v>
      </c>
      <c r="G9" s="212"/>
      <c r="H9" s="207">
        <f t="shared" si="0"/>
        <v>0</v>
      </c>
      <c r="I9" s="213"/>
      <c r="J9" s="6"/>
      <c r="K9" s="31"/>
      <c r="L9" s="31"/>
      <c r="M9" s="99"/>
      <c r="N9" s="32"/>
    </row>
    <row r="10" spans="1:14">
      <c r="B10" s="206" t="s">
        <v>277</v>
      </c>
      <c r="C10" s="153">
        <v>1</v>
      </c>
      <c r="D10" s="207">
        <v>5000</v>
      </c>
      <c r="E10" s="150">
        <f t="shared" si="1"/>
        <v>5000</v>
      </c>
      <c r="G10" s="212"/>
      <c r="H10" s="207">
        <f t="shared" si="0"/>
        <v>0</v>
      </c>
      <c r="I10" s="213"/>
      <c r="J10" s="6"/>
      <c r="K10" s="31"/>
      <c r="L10" s="31"/>
      <c r="M10" s="99"/>
      <c r="N10" s="32"/>
    </row>
    <row r="11" spans="1:14">
      <c r="B11" s="206" t="s">
        <v>278</v>
      </c>
      <c r="C11" s="153">
        <v>1</v>
      </c>
      <c r="D11" s="207">
        <v>2500</v>
      </c>
      <c r="E11" s="150">
        <f t="shared" si="1"/>
        <v>2500</v>
      </c>
      <c r="G11" s="212"/>
      <c r="H11" s="207">
        <f t="shared" si="0"/>
        <v>0</v>
      </c>
      <c r="I11" s="213"/>
      <c r="J11" s="6"/>
      <c r="K11" s="31"/>
      <c r="L11" s="31"/>
      <c r="M11" s="99"/>
      <c r="N11" s="32"/>
    </row>
    <row r="12" spans="1:14">
      <c r="B12" s="206" t="s">
        <v>279</v>
      </c>
      <c r="C12" s="153">
        <v>1</v>
      </c>
      <c r="D12" s="207">
        <v>15500</v>
      </c>
      <c r="E12" s="150">
        <f t="shared" si="1"/>
        <v>15500</v>
      </c>
      <c r="G12" s="212"/>
      <c r="H12" s="207">
        <f t="shared" si="0"/>
        <v>0</v>
      </c>
      <c r="I12" s="213"/>
      <c r="J12" s="6"/>
      <c r="K12" s="31"/>
      <c r="L12" s="31"/>
      <c r="M12" s="99"/>
      <c r="N12" s="32"/>
    </row>
    <row r="13" spans="1:14">
      <c r="B13" s="206" t="s">
        <v>280</v>
      </c>
      <c r="C13" s="153">
        <v>1</v>
      </c>
      <c r="D13" s="207">
        <v>6500</v>
      </c>
      <c r="E13" s="150">
        <f t="shared" si="1"/>
        <v>6500</v>
      </c>
      <c r="G13" s="212"/>
      <c r="H13" s="207">
        <f t="shared" si="0"/>
        <v>0</v>
      </c>
      <c r="I13" s="213"/>
      <c r="J13" s="6"/>
      <c r="K13" s="31"/>
      <c r="L13" s="31"/>
      <c r="M13" s="99"/>
      <c r="N13" s="32"/>
    </row>
    <row r="14" spans="1:14">
      <c r="B14" s="206" t="s">
        <v>281</v>
      </c>
      <c r="C14" s="153">
        <v>1</v>
      </c>
      <c r="D14" s="207">
        <v>500</v>
      </c>
      <c r="E14" s="150">
        <f t="shared" si="1"/>
        <v>500</v>
      </c>
      <c r="G14" s="212"/>
      <c r="H14" s="207">
        <f t="shared" si="0"/>
        <v>0</v>
      </c>
      <c r="I14" s="213"/>
      <c r="J14" s="6"/>
      <c r="K14" s="31"/>
      <c r="L14" s="31"/>
      <c r="M14" s="99"/>
      <c r="N14" s="32"/>
    </row>
    <row r="15" spans="1:14">
      <c r="A15" s="157"/>
      <c r="B15" s="206" t="s">
        <v>282</v>
      </c>
      <c r="C15" s="153">
        <v>1</v>
      </c>
      <c r="D15" s="207">
        <v>500</v>
      </c>
      <c r="E15" s="150">
        <f t="shared" si="1"/>
        <v>500</v>
      </c>
      <c r="G15" s="212"/>
      <c r="H15" s="207">
        <f t="shared" si="0"/>
        <v>0</v>
      </c>
      <c r="I15" s="213"/>
      <c r="J15" s="6"/>
      <c r="K15" s="31"/>
      <c r="L15" s="31"/>
      <c r="M15" s="99"/>
      <c r="N15" s="32"/>
    </row>
    <row r="16" spans="1:14">
      <c r="B16" s="206" t="s">
        <v>283</v>
      </c>
      <c r="C16" s="153">
        <v>1</v>
      </c>
      <c r="D16" s="207">
        <v>700</v>
      </c>
      <c r="E16" s="150">
        <f t="shared" si="1"/>
        <v>700</v>
      </c>
      <c r="G16" s="212"/>
      <c r="H16" s="207">
        <f t="shared" si="0"/>
        <v>0</v>
      </c>
      <c r="I16" s="213"/>
      <c r="J16" s="6"/>
      <c r="K16" s="31"/>
      <c r="L16" s="31"/>
      <c r="M16" s="99"/>
      <c r="N16" s="32"/>
    </row>
    <row r="17" spans="2:14" s="71" customFormat="1">
      <c r="B17" s="343" t="s">
        <v>284</v>
      </c>
      <c r="C17" s="343"/>
      <c r="D17" s="343"/>
      <c r="E17" s="120">
        <f>SUM(E7:E16)</f>
        <v>45900</v>
      </c>
      <c r="F17" s="49"/>
      <c r="G17" s="208"/>
      <c r="H17" s="120">
        <f>SUM(H7:H16)</f>
        <v>0</v>
      </c>
      <c r="I17" s="162" t="str">
        <f>B17</f>
        <v>סה"כ ציוד טיפולי שיקומי כולל מע"מ</v>
      </c>
      <c r="J17" s="6"/>
      <c r="K17" s="162" t="str">
        <f>B17</f>
        <v>סה"כ ציוד טיפולי שיקומי כולל מע"מ</v>
      </c>
      <c r="L17" s="123"/>
      <c r="M17" s="123"/>
      <c r="N17" s="120">
        <f>SUM(N7:N16)</f>
        <v>0</v>
      </c>
    </row>
    <row r="18" spans="2:14">
      <c r="J18" s="6"/>
    </row>
    <row r="19" spans="2:14">
      <c r="J19" s="6"/>
    </row>
  </sheetData>
  <sheetProtection sheet="1" objects="1" scenarios="1"/>
  <mergeCells count="4">
    <mergeCell ref="B5:E5"/>
    <mergeCell ref="G5:I5"/>
    <mergeCell ref="K5:N5"/>
    <mergeCell ref="B17:D17"/>
  </mergeCells>
  <dataValidations count="1">
    <dataValidation type="whole" allowBlank="1" showInputMessage="1" showErrorMessage="1" error="נא לכתוב מספר בין 10 ל80" sqref="C4">
      <formula1>10</formula1>
      <formula2>80</formula2>
    </dataValidation>
  </dataValidations>
  <pageMargins left="0.70866141732283472" right="0.70866141732283472" top="0.74803149606299213" bottom="0.74803149606299213" header="0.31496062992125984" footer="0.31496062992125984"/>
  <pageSetup scale="77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B1:O22"/>
  <sheetViews>
    <sheetView rightToLeft="1" zoomScale="80" zoomScaleNormal="80" workbookViewId="0">
      <pane xSplit="2" ySplit="6" topLeftCell="C19" activePane="bottomRight" state="frozen"/>
      <selection pane="topRight" activeCell="D34" sqref="D34"/>
      <selection pane="bottomLeft" activeCell="D34" sqref="D34"/>
      <selection pane="bottomRight"/>
    </sheetView>
  </sheetViews>
  <sheetFormatPr defaultColWidth="9" defaultRowHeight="15"/>
  <cols>
    <col min="1" max="1" width="2.125" style="49" customWidth="1"/>
    <col min="2" max="2" width="39" style="49" customWidth="1"/>
    <col min="3" max="3" width="10.125" style="159" bestFit="1" customWidth="1"/>
    <col min="4" max="4" width="12.125" style="49" customWidth="1"/>
    <col min="5" max="5" width="11" style="49" customWidth="1"/>
    <col min="6" max="6" width="2" style="49" customWidth="1"/>
    <col min="7" max="8" width="9" style="49"/>
    <col min="9" max="9" width="25.125" style="49" customWidth="1"/>
    <col min="10" max="10" width="2.625" style="49" customWidth="1"/>
    <col min="11" max="11" width="21.5" style="49" customWidth="1"/>
    <col min="12" max="12" width="9" style="49"/>
    <col min="13" max="13" width="11.625" style="49" customWidth="1"/>
    <col min="14" max="14" width="11.875" style="49" customWidth="1"/>
    <col min="15" max="16384" width="9" style="49"/>
  </cols>
  <sheetData>
    <row r="1" spans="2:15">
      <c r="B1" s="100" t="str">
        <f>'ב. תוכן עניינים'!C25</f>
        <v>ציוד מטבח מחמם</v>
      </c>
      <c r="C1" s="258" t="str">
        <f>IF('ג. שאלון למילוי מגיש הבקשה'!$D$46="כן","התקבל מימון ביטוח לאומי, אסור לבקש מימון כפול","")</f>
        <v/>
      </c>
      <c r="D1" s="101"/>
      <c r="E1" s="101"/>
      <c r="F1" s="101"/>
      <c r="G1" s="84" t="s">
        <v>351</v>
      </c>
      <c r="H1" s="24"/>
      <c r="I1" s="102"/>
      <c r="J1" s="102"/>
      <c r="K1" s="85" t="s">
        <v>348</v>
      </c>
      <c r="L1" s="103"/>
      <c r="M1" s="4"/>
      <c r="N1" s="4"/>
    </row>
    <row r="2" spans="2:15">
      <c r="B2" s="101" t="s">
        <v>53</v>
      </c>
      <c r="C2" s="101">
        <f>'ג. שאלון למילוי מגיש הבקשה'!D24</f>
        <v>0</v>
      </c>
      <c r="D2" s="101"/>
      <c r="E2" s="4"/>
      <c r="F2" s="4"/>
      <c r="G2" s="81" t="s">
        <v>352</v>
      </c>
      <c r="H2" s="103"/>
      <c r="I2" s="103"/>
      <c r="J2" s="103"/>
      <c r="K2" s="103" t="s">
        <v>349</v>
      </c>
      <c r="L2" s="103" t="s">
        <v>349</v>
      </c>
      <c r="M2" s="103" t="s">
        <v>349</v>
      </c>
      <c r="N2" s="4"/>
    </row>
    <row r="3" spans="2:15">
      <c r="B3" s="101" t="s">
        <v>54</v>
      </c>
      <c r="C3" s="101" t="str">
        <f>'ג. שאלון למילוי מגיש הבקשה'!D26</f>
        <v>נא לבחור מתוך הרשימה</v>
      </c>
      <c r="D3" s="101"/>
      <c r="E3" s="4"/>
      <c r="F3" s="101"/>
      <c r="G3" s="81" t="s">
        <v>358</v>
      </c>
      <c r="H3" s="101"/>
      <c r="I3" s="103"/>
      <c r="J3" s="103"/>
      <c r="K3" s="83" t="s">
        <v>359</v>
      </c>
      <c r="L3" s="103"/>
      <c r="M3" s="4"/>
      <c r="N3" s="4" t="s">
        <v>384</v>
      </c>
    </row>
    <row r="4" spans="2:15">
      <c r="B4" s="104" t="s">
        <v>55</v>
      </c>
      <c r="C4" s="101">
        <f>'ג. שאלון למילוי מגיש הבקשה'!D42</f>
        <v>0</v>
      </c>
      <c r="D4" s="101"/>
      <c r="E4" s="4"/>
      <c r="F4" s="104"/>
      <c r="G4" s="81" t="s">
        <v>350</v>
      </c>
      <c r="H4" s="101"/>
      <c r="I4" s="103"/>
      <c r="J4" s="103"/>
      <c r="K4" s="81" t="s">
        <v>350</v>
      </c>
      <c r="L4" s="103"/>
      <c r="M4" s="4"/>
      <c r="N4" s="4"/>
    </row>
    <row r="5" spans="2:15">
      <c r="B5" s="344" t="s">
        <v>202</v>
      </c>
      <c r="C5" s="341"/>
      <c r="D5" s="341"/>
      <c r="E5" s="342"/>
      <c r="F5" s="4"/>
      <c r="G5" s="330" t="s">
        <v>57</v>
      </c>
      <c r="H5" s="331"/>
      <c r="I5" s="333"/>
      <c r="J5" s="4"/>
      <c r="K5" s="334" t="s">
        <v>58</v>
      </c>
      <c r="L5" s="335"/>
      <c r="M5" s="335"/>
      <c r="N5" s="336"/>
    </row>
    <row r="6" spans="2:15" ht="45">
      <c r="B6" s="310" t="s">
        <v>510</v>
      </c>
      <c r="C6" s="310" t="s">
        <v>60</v>
      </c>
      <c r="D6" s="302" t="s">
        <v>61</v>
      </c>
      <c r="E6" s="302" t="s">
        <v>203</v>
      </c>
      <c r="F6" s="4"/>
      <c r="G6" s="303" t="s">
        <v>204</v>
      </c>
      <c r="H6" s="303" t="s">
        <v>205</v>
      </c>
      <c r="I6" s="302" t="s">
        <v>65</v>
      </c>
      <c r="J6" s="4"/>
      <c r="K6" s="133" t="s">
        <v>66</v>
      </c>
      <c r="L6" s="133" t="s">
        <v>67</v>
      </c>
      <c r="M6" s="133" t="s">
        <v>68</v>
      </c>
      <c r="N6" s="133" t="s">
        <v>69</v>
      </c>
    </row>
    <row r="7" spans="2:15">
      <c r="B7" s="161" t="s">
        <v>457</v>
      </c>
      <c r="C7" s="249">
        <v>1</v>
      </c>
      <c r="D7" s="250">
        <f>IF($C$4&lt;31,5000,IF($C$4&lt;61,8000,15000))</f>
        <v>5000</v>
      </c>
      <c r="E7" s="150">
        <f t="shared" ref="E7:E21" si="0">D7*C7</f>
        <v>5000</v>
      </c>
      <c r="F7" s="12" t="str">
        <f t="shared" ref="F7:F21" si="1">IF(C$1="","","אסור להזמין")</f>
        <v/>
      </c>
      <c r="G7" s="322"/>
      <c r="H7" s="207">
        <f t="shared" ref="H7:H21" si="2">G7*D7</f>
        <v>0</v>
      </c>
      <c r="I7" s="213"/>
      <c r="J7" s="6"/>
      <c r="K7" s="31"/>
      <c r="L7" s="31"/>
      <c r="M7" s="99"/>
      <c r="N7" s="32"/>
      <c r="O7" s="18"/>
    </row>
    <row r="8" spans="2:15">
      <c r="B8" s="161" t="s">
        <v>458</v>
      </c>
      <c r="C8" s="249">
        <v>1</v>
      </c>
      <c r="D8" s="250">
        <f>IF($C$4&lt;31,5000,IF($C$4&lt;61,8000,15000))</f>
        <v>5000</v>
      </c>
      <c r="E8" s="150">
        <f t="shared" si="0"/>
        <v>5000</v>
      </c>
      <c r="F8" s="12" t="str">
        <f t="shared" si="1"/>
        <v/>
      </c>
      <c r="G8" s="322"/>
      <c r="H8" s="207">
        <f t="shared" si="2"/>
        <v>0</v>
      </c>
      <c r="I8" s="213"/>
      <c r="J8" s="6"/>
      <c r="K8" s="31"/>
      <c r="L8" s="31"/>
      <c r="M8" s="99"/>
      <c r="N8" s="32"/>
      <c r="O8" s="18"/>
    </row>
    <row r="9" spans="2:15">
      <c r="B9" s="161" t="s">
        <v>459</v>
      </c>
      <c r="C9" s="249">
        <v>1</v>
      </c>
      <c r="D9" s="250">
        <f>IF($C$4&lt;31,25000,IF($C$4&lt;61,35000,50000))</f>
        <v>25000</v>
      </c>
      <c r="E9" s="150">
        <f t="shared" si="0"/>
        <v>25000</v>
      </c>
      <c r="F9" s="12" t="str">
        <f t="shared" si="1"/>
        <v/>
      </c>
      <c r="G9" s="322"/>
      <c r="H9" s="207">
        <f t="shared" si="2"/>
        <v>0</v>
      </c>
      <c r="I9" s="213"/>
      <c r="J9" s="6"/>
      <c r="K9" s="31"/>
      <c r="L9" s="31"/>
      <c r="M9" s="99"/>
      <c r="N9" s="32"/>
      <c r="O9" s="18"/>
    </row>
    <row r="10" spans="2:15">
      <c r="B10" s="161" t="s">
        <v>460</v>
      </c>
      <c r="C10" s="249">
        <v>1</v>
      </c>
      <c r="D10" s="250">
        <f>IF($C$4&lt;31,10000,IF($C$4&lt;61,15000,25000))</f>
        <v>10000</v>
      </c>
      <c r="E10" s="150">
        <f t="shared" si="0"/>
        <v>10000</v>
      </c>
      <c r="F10" s="12" t="str">
        <f t="shared" si="1"/>
        <v/>
      </c>
      <c r="G10" s="322"/>
      <c r="H10" s="207">
        <f t="shared" si="2"/>
        <v>0</v>
      </c>
      <c r="I10" s="213"/>
      <c r="J10" s="6"/>
      <c r="K10" s="31"/>
      <c r="L10" s="31"/>
      <c r="M10" s="99"/>
      <c r="N10" s="32"/>
      <c r="O10" s="18"/>
    </row>
    <row r="11" spans="2:15">
      <c r="B11" s="161" t="s">
        <v>454</v>
      </c>
      <c r="C11" s="249">
        <v>1</v>
      </c>
      <c r="D11" s="249">
        <v>4000</v>
      </c>
      <c r="E11" s="150">
        <f t="shared" si="0"/>
        <v>4000</v>
      </c>
      <c r="F11" s="12" t="str">
        <f t="shared" si="1"/>
        <v/>
      </c>
      <c r="G11" s="322"/>
      <c r="H11" s="207">
        <f t="shared" si="2"/>
        <v>0</v>
      </c>
      <c r="I11" s="213"/>
      <c r="J11" s="6"/>
      <c r="K11" s="31"/>
      <c r="L11" s="31"/>
      <c r="M11" s="99"/>
      <c r="N11" s="32"/>
      <c r="O11" s="18"/>
    </row>
    <row r="12" spans="2:15">
      <c r="B12" s="161" t="s">
        <v>461</v>
      </c>
      <c r="C12" s="249">
        <v>1</v>
      </c>
      <c r="D12" s="250">
        <f>IF($C$4&lt;31,12000,IF($C$4&lt;61,18000,30000))</f>
        <v>12000</v>
      </c>
      <c r="E12" s="150">
        <f t="shared" si="0"/>
        <v>12000</v>
      </c>
      <c r="F12" s="12" t="str">
        <f t="shared" si="1"/>
        <v/>
      </c>
      <c r="G12" s="322"/>
      <c r="H12" s="207">
        <f t="shared" si="2"/>
        <v>0</v>
      </c>
      <c r="I12" s="213"/>
      <c r="J12" s="6"/>
      <c r="K12" s="31"/>
      <c r="L12" s="31"/>
      <c r="M12" s="99"/>
      <c r="N12" s="32"/>
      <c r="O12" s="18"/>
    </row>
    <row r="13" spans="2:15">
      <c r="B13" s="161" t="s">
        <v>455</v>
      </c>
      <c r="C13" s="249">
        <v>1</v>
      </c>
      <c r="D13" s="249">
        <v>4000</v>
      </c>
      <c r="E13" s="150">
        <f t="shared" si="0"/>
        <v>4000</v>
      </c>
      <c r="F13" s="12" t="str">
        <f t="shared" si="1"/>
        <v/>
      </c>
      <c r="G13" s="322"/>
      <c r="H13" s="207">
        <f t="shared" si="2"/>
        <v>0</v>
      </c>
      <c r="I13" s="213"/>
      <c r="J13" s="6"/>
      <c r="K13" s="31"/>
      <c r="L13" s="31"/>
      <c r="M13" s="99"/>
      <c r="N13" s="32"/>
      <c r="O13" s="18"/>
    </row>
    <row r="14" spans="2:15">
      <c r="B14" s="161" t="s">
        <v>462</v>
      </c>
      <c r="C14" s="249">
        <v>1</v>
      </c>
      <c r="D14" s="250">
        <f>IF($C$4&lt;31,3000,IF($C$4&lt;61,5000,9000))</f>
        <v>3000</v>
      </c>
      <c r="E14" s="150">
        <f t="shared" si="0"/>
        <v>3000</v>
      </c>
      <c r="F14" s="12" t="str">
        <f t="shared" si="1"/>
        <v/>
      </c>
      <c r="G14" s="322"/>
      <c r="H14" s="207">
        <f t="shared" si="2"/>
        <v>0</v>
      </c>
      <c r="I14" s="213"/>
      <c r="J14" s="6"/>
      <c r="K14" s="31"/>
      <c r="L14" s="31"/>
      <c r="M14" s="99"/>
      <c r="N14" s="32"/>
      <c r="O14" s="18"/>
    </row>
    <row r="15" spans="2:15">
      <c r="B15" s="161" t="s">
        <v>456</v>
      </c>
      <c r="C15" s="249">
        <v>1</v>
      </c>
      <c r="D15" s="249">
        <v>3000</v>
      </c>
      <c r="E15" s="150">
        <f t="shared" si="0"/>
        <v>3000</v>
      </c>
      <c r="F15" s="12" t="str">
        <f t="shared" si="1"/>
        <v/>
      </c>
      <c r="G15" s="322"/>
      <c r="H15" s="207">
        <f t="shared" si="2"/>
        <v>0</v>
      </c>
      <c r="I15" s="213"/>
      <c r="J15" s="6"/>
      <c r="K15" s="31"/>
      <c r="L15" s="31"/>
      <c r="M15" s="99"/>
      <c r="N15" s="32"/>
      <c r="O15" s="18"/>
    </row>
    <row r="16" spans="2:15">
      <c r="B16" s="251" t="s">
        <v>463</v>
      </c>
      <c r="C16" s="250">
        <f>IF($C$4&lt;31,1,IF($C$4&lt;61,2,3))</f>
        <v>1</v>
      </c>
      <c r="D16" s="249">
        <v>3500</v>
      </c>
      <c r="E16" s="150">
        <f t="shared" si="0"/>
        <v>3500</v>
      </c>
      <c r="F16" s="12" t="str">
        <f t="shared" si="1"/>
        <v/>
      </c>
      <c r="G16" s="322"/>
      <c r="H16" s="207">
        <f t="shared" si="2"/>
        <v>0</v>
      </c>
      <c r="I16" s="213"/>
      <c r="J16" s="6"/>
      <c r="K16" s="31"/>
      <c r="L16" s="31"/>
      <c r="M16" s="99"/>
      <c r="N16" s="32"/>
      <c r="O16" s="18"/>
    </row>
    <row r="17" spans="2:15">
      <c r="B17" s="161" t="s">
        <v>464</v>
      </c>
      <c r="C17" s="250">
        <f>IF($C$4&lt;31,1,IF($C$4&lt;61,2,3))</f>
        <v>1</v>
      </c>
      <c r="D17" s="249">
        <v>2000</v>
      </c>
      <c r="E17" s="150">
        <f t="shared" si="0"/>
        <v>2000</v>
      </c>
      <c r="F17" s="12" t="str">
        <f t="shared" si="1"/>
        <v/>
      </c>
      <c r="G17" s="322"/>
      <c r="H17" s="207">
        <f t="shared" si="2"/>
        <v>0</v>
      </c>
      <c r="I17" s="213"/>
      <c r="J17" s="6"/>
      <c r="K17" s="31"/>
      <c r="L17" s="31"/>
      <c r="M17" s="99"/>
      <c r="N17" s="32"/>
      <c r="O17" s="18"/>
    </row>
    <row r="18" spans="2:15">
      <c r="B18" s="161" t="s">
        <v>465</v>
      </c>
      <c r="C18" s="249">
        <v>1</v>
      </c>
      <c r="D18" s="250">
        <f>IF($C$4&lt;31,2000,IF($C$4&lt;61,2500,3500))</f>
        <v>2000</v>
      </c>
      <c r="E18" s="150">
        <f t="shared" si="0"/>
        <v>2000</v>
      </c>
      <c r="F18" s="12" t="str">
        <f t="shared" si="1"/>
        <v/>
      </c>
      <c r="G18" s="322"/>
      <c r="H18" s="207">
        <f t="shared" si="2"/>
        <v>0</v>
      </c>
      <c r="I18" s="213"/>
      <c r="J18" s="6"/>
      <c r="K18" s="31"/>
      <c r="L18" s="31"/>
      <c r="M18" s="99"/>
      <c r="N18" s="32"/>
      <c r="O18" s="18"/>
    </row>
    <row r="19" spans="2:15">
      <c r="B19" s="161" t="s">
        <v>466</v>
      </c>
      <c r="C19" s="250">
        <f>IF($C$4&lt;31,1,IF($C$4&lt;61,2,3))</f>
        <v>1</v>
      </c>
      <c r="D19" s="249">
        <v>15000</v>
      </c>
      <c r="E19" s="150">
        <f t="shared" si="0"/>
        <v>15000</v>
      </c>
      <c r="F19" s="12" t="str">
        <f t="shared" si="1"/>
        <v/>
      </c>
      <c r="G19" s="322"/>
      <c r="H19" s="207">
        <f t="shared" si="2"/>
        <v>0</v>
      </c>
      <c r="I19" s="213"/>
      <c r="J19" s="6"/>
      <c r="K19" s="31"/>
      <c r="L19" s="31"/>
      <c r="M19" s="99"/>
      <c r="N19" s="32"/>
      <c r="O19" s="18"/>
    </row>
    <row r="20" spans="2:15">
      <c r="B20" s="161" t="s">
        <v>468</v>
      </c>
      <c r="C20" s="249">
        <v>1</v>
      </c>
      <c r="D20" s="250">
        <f>C4*200</f>
        <v>0</v>
      </c>
      <c r="E20" s="150">
        <f t="shared" si="0"/>
        <v>0</v>
      </c>
      <c r="F20" s="12" t="str">
        <f t="shared" si="1"/>
        <v/>
      </c>
      <c r="G20" s="322"/>
      <c r="H20" s="207">
        <f t="shared" si="2"/>
        <v>0</v>
      </c>
      <c r="I20" s="213"/>
      <c r="J20" s="6"/>
      <c r="K20" s="31"/>
      <c r="L20" s="31"/>
      <c r="M20" s="99"/>
      <c r="N20" s="32"/>
      <c r="O20" s="18"/>
    </row>
    <row r="21" spans="2:15">
      <c r="B21" s="161" t="s">
        <v>467</v>
      </c>
      <c r="C21" s="250">
        <f>IF($C$4&lt;31,1,IF($C$4&lt;61,2,3))</f>
        <v>1</v>
      </c>
      <c r="D21" s="249">
        <v>4000</v>
      </c>
      <c r="E21" s="150">
        <f t="shared" si="0"/>
        <v>4000</v>
      </c>
      <c r="F21" s="12" t="str">
        <f t="shared" si="1"/>
        <v/>
      </c>
      <c r="G21" s="322"/>
      <c r="H21" s="207">
        <f t="shared" si="2"/>
        <v>0</v>
      </c>
      <c r="I21" s="213"/>
      <c r="J21" s="6"/>
      <c r="K21" s="31"/>
      <c r="L21" s="31"/>
      <c r="M21" s="99"/>
      <c r="N21" s="32"/>
      <c r="O21" s="18"/>
    </row>
    <row r="22" spans="2:15" s="71" customFormat="1">
      <c r="B22" s="343" t="s">
        <v>547</v>
      </c>
      <c r="C22" s="343"/>
      <c r="D22" s="343"/>
      <c r="E22" s="120">
        <f>SUM(E7:E21)</f>
        <v>97500</v>
      </c>
      <c r="F22" s="10"/>
      <c r="G22" s="208"/>
      <c r="H22" s="120">
        <f>SUM(H7:H21)</f>
        <v>0</v>
      </c>
      <c r="I22" s="162" t="str">
        <f>B22</f>
        <v>סה"כ ציוד מטבח מחמם - כולל מע"מ</v>
      </c>
      <c r="J22" s="102"/>
      <c r="K22" s="162" t="str">
        <f>B22</f>
        <v>סה"כ ציוד מטבח מחמם - כולל מע"מ</v>
      </c>
      <c r="L22" s="123"/>
      <c r="M22" s="123"/>
      <c r="N22" s="120">
        <f>SUM(N7:N21)</f>
        <v>0</v>
      </c>
    </row>
  </sheetData>
  <sheetProtection sheet="1" objects="1" scenarios="1"/>
  <mergeCells count="4">
    <mergeCell ref="B5:E5"/>
    <mergeCell ref="G5:I5"/>
    <mergeCell ref="K5:N5"/>
    <mergeCell ref="B22:D22"/>
  </mergeCells>
  <dataValidations count="1">
    <dataValidation type="whole" allowBlank="1" showInputMessage="1" showErrorMessage="1" error="נא לכתוב מספר בין 10 ל80" sqref="C4">
      <formula1>10</formula1>
      <formula2>80</formula2>
    </dataValidation>
  </dataValidations>
  <pageMargins left="0.7" right="0.7" top="0.75" bottom="0.75" header="0.3" footer="0.3"/>
  <pageSetup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B1:O32"/>
  <sheetViews>
    <sheetView rightToLeft="1" zoomScale="80" zoomScaleNormal="80" workbookViewId="0">
      <pane xSplit="2" ySplit="6" topLeftCell="C7" activePane="bottomRight" state="frozen"/>
      <selection pane="topRight" activeCell="D34" sqref="D34"/>
      <selection pane="bottomLeft" activeCell="D34" sqref="D34"/>
      <selection pane="bottomRight" activeCell="A12" sqref="A12:XFD12"/>
    </sheetView>
  </sheetViews>
  <sheetFormatPr defaultColWidth="9" defaultRowHeight="15"/>
  <cols>
    <col min="1" max="1" width="2.125" style="49" customWidth="1"/>
    <col min="2" max="2" width="39" style="49" customWidth="1"/>
    <col min="3" max="3" width="10.125" style="159" bestFit="1" customWidth="1"/>
    <col min="4" max="4" width="12.125" style="49" customWidth="1"/>
    <col min="5" max="5" width="11" style="49" customWidth="1"/>
    <col min="6" max="6" width="2" style="49" customWidth="1"/>
    <col min="7" max="8" width="9" style="49"/>
    <col min="9" max="9" width="24.625" style="49" customWidth="1"/>
    <col min="10" max="10" width="2.625" style="49" customWidth="1"/>
    <col min="11" max="11" width="17.625" style="49" customWidth="1"/>
    <col min="12" max="12" width="9" style="49"/>
    <col min="13" max="13" width="11.625" style="49" customWidth="1"/>
    <col min="14" max="14" width="13.125" style="49" customWidth="1"/>
    <col min="15" max="16384" width="9" style="49"/>
  </cols>
  <sheetData>
    <row r="1" spans="2:15">
      <c r="B1" s="100" t="str">
        <f>'ב. תוכן עניינים'!C26</f>
        <v>ציוד מטבח מבשל</v>
      </c>
      <c r="C1" s="258" t="str">
        <f>IF('ג. שאלון למילוי מגיש הבקשה'!$D$46="כן","התקבל מימון ביטוח לאומי, אסור לבקש מימון כפול","")</f>
        <v/>
      </c>
      <c r="D1" s="101"/>
      <c r="E1" s="101"/>
      <c r="F1" s="101"/>
      <c r="G1" s="84" t="s">
        <v>351</v>
      </c>
      <c r="H1" s="24"/>
      <c r="I1" s="102"/>
      <c r="J1" s="102"/>
      <c r="K1" s="85" t="s">
        <v>348</v>
      </c>
      <c r="L1" s="103"/>
      <c r="M1" s="4"/>
      <c r="N1" s="4"/>
    </row>
    <row r="2" spans="2:15">
      <c r="B2" s="101" t="s">
        <v>53</v>
      </c>
      <c r="C2" s="101">
        <f>'ג. שאלון למילוי מגיש הבקשה'!D24</f>
        <v>0</v>
      </c>
      <c r="D2" s="101"/>
      <c r="E2" s="4"/>
      <c r="F2" s="4"/>
      <c r="G2" s="81" t="s">
        <v>352</v>
      </c>
      <c r="H2" s="103"/>
      <c r="I2" s="103"/>
      <c r="J2" s="103"/>
      <c r="K2" s="103" t="s">
        <v>349</v>
      </c>
      <c r="L2" s="103" t="s">
        <v>349</v>
      </c>
      <c r="M2" s="103" t="s">
        <v>349</v>
      </c>
      <c r="N2" s="4"/>
    </row>
    <row r="3" spans="2:15">
      <c r="B3" s="101" t="s">
        <v>54</v>
      </c>
      <c r="C3" s="101" t="str">
        <f>'ג. שאלון למילוי מגיש הבקשה'!D26</f>
        <v>נא לבחור מתוך הרשימה</v>
      </c>
      <c r="D3" s="101"/>
      <c r="E3" s="4"/>
      <c r="F3" s="101"/>
      <c r="G3" s="81" t="s">
        <v>358</v>
      </c>
      <c r="H3" s="101"/>
      <c r="I3" s="103"/>
      <c r="J3" s="103"/>
      <c r="K3" s="83" t="s">
        <v>359</v>
      </c>
      <c r="L3" s="103"/>
      <c r="M3" s="4"/>
      <c r="N3" s="4" t="s">
        <v>384</v>
      </c>
    </row>
    <row r="4" spans="2:15">
      <c r="B4" s="104" t="s">
        <v>55</v>
      </c>
      <c r="C4" s="101">
        <f>'ג. שאלון למילוי מגיש הבקשה'!D42</f>
        <v>0</v>
      </c>
      <c r="D4" s="101"/>
      <c r="E4" s="4"/>
      <c r="F4" s="104"/>
      <c r="G4" s="81" t="s">
        <v>350</v>
      </c>
      <c r="H4" s="101"/>
      <c r="I4" s="103"/>
      <c r="J4" s="103"/>
      <c r="K4" s="81" t="s">
        <v>350</v>
      </c>
      <c r="L4" s="103"/>
      <c r="M4" s="4"/>
      <c r="N4" s="4"/>
    </row>
    <row r="5" spans="2:15">
      <c r="B5" s="344" t="s">
        <v>202</v>
      </c>
      <c r="C5" s="341"/>
      <c r="D5" s="341"/>
      <c r="E5" s="342"/>
      <c r="F5" s="4"/>
      <c r="G5" s="330" t="s">
        <v>57</v>
      </c>
      <c r="H5" s="331"/>
      <c r="I5" s="333"/>
      <c r="J5" s="4"/>
      <c r="K5" s="334" t="s">
        <v>58</v>
      </c>
      <c r="L5" s="335"/>
      <c r="M5" s="335"/>
      <c r="N5" s="336"/>
    </row>
    <row r="6" spans="2:15" ht="45">
      <c r="B6" s="310" t="s">
        <v>511</v>
      </c>
      <c r="C6" s="310" t="s">
        <v>60</v>
      </c>
      <c r="D6" s="302" t="s">
        <v>61</v>
      </c>
      <c r="E6" s="302" t="s">
        <v>203</v>
      </c>
      <c r="F6" s="4"/>
      <c r="G6" s="303" t="s">
        <v>204</v>
      </c>
      <c r="H6" s="303" t="s">
        <v>205</v>
      </c>
      <c r="I6" s="302" t="s">
        <v>65</v>
      </c>
      <c r="J6" s="4"/>
      <c r="K6" s="133" t="s">
        <v>66</v>
      </c>
      <c r="L6" s="133" t="s">
        <v>67</v>
      </c>
      <c r="M6" s="133" t="s">
        <v>68</v>
      </c>
      <c r="N6" s="133" t="s">
        <v>69</v>
      </c>
    </row>
    <row r="7" spans="2:15">
      <c r="B7" s="138" t="s">
        <v>285</v>
      </c>
      <c r="C7" s="126">
        <v>3</v>
      </c>
      <c r="D7" s="160">
        <v>10000</v>
      </c>
      <c r="E7" s="150">
        <f t="shared" ref="E7:E31" si="0">D7*C7</f>
        <v>30000</v>
      </c>
      <c r="F7" s="12" t="str">
        <f t="shared" ref="F7:F31" si="1">IF(C$1="","","אסור להזמין")</f>
        <v/>
      </c>
      <c r="G7" s="212"/>
      <c r="H7" s="207">
        <f t="shared" ref="H7:H31" si="2">G7*D7</f>
        <v>0</v>
      </c>
      <c r="I7" s="213"/>
      <c r="J7" s="6"/>
      <c r="K7" s="31"/>
      <c r="L7" s="31"/>
      <c r="M7" s="99"/>
      <c r="N7" s="32"/>
      <c r="O7" s="18"/>
    </row>
    <row r="8" spans="2:15">
      <c r="B8" s="138" t="s">
        <v>286</v>
      </c>
      <c r="C8" s="126">
        <v>2</v>
      </c>
      <c r="D8" s="160">
        <v>10000</v>
      </c>
      <c r="E8" s="150">
        <f t="shared" si="0"/>
        <v>20000</v>
      </c>
      <c r="F8" s="12" t="str">
        <f t="shared" si="1"/>
        <v/>
      </c>
      <c r="G8" s="212"/>
      <c r="H8" s="207">
        <f t="shared" si="2"/>
        <v>0</v>
      </c>
      <c r="I8" s="213"/>
      <c r="J8" s="6"/>
      <c r="K8" s="31"/>
      <c r="L8" s="31"/>
      <c r="M8" s="99"/>
      <c r="N8" s="32"/>
      <c r="O8" s="18"/>
    </row>
    <row r="9" spans="2:15">
      <c r="B9" s="138" t="s">
        <v>287</v>
      </c>
      <c r="C9" s="126">
        <v>1</v>
      </c>
      <c r="D9" s="160">
        <v>10000</v>
      </c>
      <c r="E9" s="150">
        <f t="shared" si="0"/>
        <v>10000</v>
      </c>
      <c r="F9" s="12" t="str">
        <f t="shared" si="1"/>
        <v/>
      </c>
      <c r="G9" s="212"/>
      <c r="H9" s="207">
        <f t="shared" si="2"/>
        <v>0</v>
      </c>
      <c r="I9" s="213"/>
      <c r="J9" s="6"/>
      <c r="K9" s="31"/>
      <c r="L9" s="31"/>
      <c r="M9" s="99"/>
      <c r="N9" s="32"/>
      <c r="O9" s="18"/>
    </row>
    <row r="10" spans="2:15">
      <c r="B10" s="138" t="s">
        <v>288</v>
      </c>
      <c r="C10" s="126">
        <v>1</v>
      </c>
      <c r="D10" s="160">
        <v>8000</v>
      </c>
      <c r="E10" s="150">
        <f t="shared" si="0"/>
        <v>8000</v>
      </c>
      <c r="F10" s="12" t="str">
        <f t="shared" si="1"/>
        <v/>
      </c>
      <c r="G10" s="212"/>
      <c r="H10" s="207">
        <f t="shared" si="2"/>
        <v>0</v>
      </c>
      <c r="I10" s="213"/>
      <c r="J10" s="6"/>
      <c r="K10" s="31"/>
      <c r="L10" s="31"/>
      <c r="M10" s="99"/>
      <c r="N10" s="32"/>
      <c r="O10" s="18"/>
    </row>
    <row r="11" spans="2:15">
      <c r="B11" s="161" t="s">
        <v>289</v>
      </c>
      <c r="C11" s="126">
        <v>1</v>
      </c>
      <c r="D11" s="216">
        <f>IF($C$4&lt;31,12000,IF($C$4&lt;61,18000,30000))</f>
        <v>12000</v>
      </c>
      <c r="E11" s="150">
        <f t="shared" si="0"/>
        <v>12000</v>
      </c>
      <c r="F11" s="12" t="str">
        <f t="shared" si="1"/>
        <v/>
      </c>
      <c r="G11" s="212"/>
      <c r="H11" s="207">
        <f t="shared" si="2"/>
        <v>0</v>
      </c>
      <c r="I11" s="213"/>
      <c r="J11" s="6"/>
      <c r="K11" s="31"/>
      <c r="L11" s="31"/>
      <c r="M11" s="99"/>
      <c r="N11" s="32"/>
      <c r="O11" s="18"/>
    </row>
    <row r="12" spans="2:15">
      <c r="B12" s="161" t="s">
        <v>290</v>
      </c>
      <c r="C12" s="126">
        <v>1</v>
      </c>
      <c r="D12" s="216">
        <f>IF($C$4&lt;31,8000,IF($C$4&lt;61,15000,25000))</f>
        <v>8000</v>
      </c>
      <c r="E12" s="150">
        <f t="shared" si="0"/>
        <v>8000</v>
      </c>
      <c r="F12" s="12" t="str">
        <f t="shared" si="1"/>
        <v/>
      </c>
      <c r="G12" s="212"/>
      <c r="H12" s="207">
        <f t="shared" si="2"/>
        <v>0</v>
      </c>
      <c r="I12" s="213"/>
      <c r="J12" s="6"/>
      <c r="K12" s="31"/>
      <c r="L12" s="31"/>
      <c r="M12" s="99"/>
      <c r="N12" s="32"/>
      <c r="O12" s="18"/>
    </row>
    <row r="13" spans="2:15">
      <c r="B13" s="161" t="s">
        <v>291</v>
      </c>
      <c r="C13" s="126">
        <v>1</v>
      </c>
      <c r="D13" s="216">
        <f>IF($C$4&lt;31,25000,IF($C$4&lt;61,35000,50000))</f>
        <v>25000</v>
      </c>
      <c r="E13" s="150">
        <f t="shared" si="0"/>
        <v>25000</v>
      </c>
      <c r="F13" s="12" t="str">
        <f t="shared" si="1"/>
        <v/>
      </c>
      <c r="G13" s="212"/>
      <c r="H13" s="207">
        <f t="shared" si="2"/>
        <v>0</v>
      </c>
      <c r="I13" s="213"/>
      <c r="J13" s="6"/>
      <c r="K13" s="31"/>
      <c r="L13" s="31"/>
      <c r="M13" s="99"/>
      <c r="N13" s="32"/>
      <c r="O13" s="18"/>
    </row>
    <row r="14" spans="2:15">
      <c r="B14" s="161" t="s">
        <v>292</v>
      </c>
      <c r="C14" s="126">
        <v>1</v>
      </c>
      <c r="D14" s="216">
        <f>IF($C$4&lt;31,3000,IF($C$4&lt;61,5000,9000))</f>
        <v>3000</v>
      </c>
      <c r="E14" s="150">
        <f t="shared" si="0"/>
        <v>3000</v>
      </c>
      <c r="F14" s="12" t="str">
        <f t="shared" si="1"/>
        <v/>
      </c>
      <c r="G14" s="212"/>
      <c r="H14" s="207">
        <f t="shared" si="2"/>
        <v>0</v>
      </c>
      <c r="I14" s="213"/>
      <c r="J14" s="6"/>
      <c r="K14" s="31"/>
      <c r="L14" s="31"/>
      <c r="M14" s="99"/>
      <c r="N14" s="32"/>
      <c r="O14" s="18"/>
    </row>
    <row r="15" spans="2:15">
      <c r="B15" s="138" t="s">
        <v>293</v>
      </c>
      <c r="C15" s="126">
        <v>1</v>
      </c>
      <c r="D15" s="160">
        <v>6500</v>
      </c>
      <c r="E15" s="150">
        <f t="shared" si="0"/>
        <v>6500</v>
      </c>
      <c r="F15" s="12" t="str">
        <f t="shared" si="1"/>
        <v/>
      </c>
      <c r="G15" s="212"/>
      <c r="H15" s="207">
        <f t="shared" si="2"/>
        <v>0</v>
      </c>
      <c r="I15" s="213"/>
      <c r="J15" s="6"/>
      <c r="K15" s="31"/>
      <c r="L15" s="31"/>
      <c r="M15" s="99"/>
      <c r="N15" s="32"/>
      <c r="O15" s="18"/>
    </row>
    <row r="16" spans="2:15">
      <c r="B16" s="138" t="s">
        <v>294</v>
      </c>
      <c r="C16" s="126">
        <v>1</v>
      </c>
      <c r="D16" s="160">
        <v>8000</v>
      </c>
      <c r="E16" s="150">
        <f t="shared" si="0"/>
        <v>8000</v>
      </c>
      <c r="F16" s="12" t="str">
        <f t="shared" si="1"/>
        <v/>
      </c>
      <c r="G16" s="212"/>
      <c r="H16" s="207">
        <f t="shared" si="2"/>
        <v>0</v>
      </c>
      <c r="I16" s="213"/>
      <c r="J16" s="6"/>
      <c r="K16" s="31"/>
      <c r="L16" s="31"/>
      <c r="M16" s="99"/>
      <c r="N16" s="32"/>
      <c r="O16" s="18"/>
    </row>
    <row r="17" spans="2:15">
      <c r="B17" s="138" t="s">
        <v>295</v>
      </c>
      <c r="C17" s="126">
        <v>4</v>
      </c>
      <c r="D17" s="160">
        <v>2000</v>
      </c>
      <c r="E17" s="150">
        <f t="shared" si="0"/>
        <v>8000</v>
      </c>
      <c r="F17" s="12" t="str">
        <f t="shared" si="1"/>
        <v/>
      </c>
      <c r="G17" s="212"/>
      <c r="H17" s="207">
        <f t="shared" si="2"/>
        <v>0</v>
      </c>
      <c r="I17" s="213"/>
      <c r="J17" s="6"/>
      <c r="K17" s="31"/>
      <c r="L17" s="31"/>
      <c r="M17" s="99"/>
      <c r="N17" s="32"/>
      <c r="O17" s="18"/>
    </row>
    <row r="18" spans="2:15">
      <c r="B18" s="138" t="s">
        <v>296</v>
      </c>
      <c r="C18" s="126">
        <v>3</v>
      </c>
      <c r="D18" s="160">
        <v>5000</v>
      </c>
      <c r="E18" s="150">
        <f t="shared" si="0"/>
        <v>15000</v>
      </c>
      <c r="F18" s="12" t="str">
        <f t="shared" si="1"/>
        <v/>
      </c>
      <c r="G18" s="212"/>
      <c r="H18" s="207">
        <f t="shared" si="2"/>
        <v>0</v>
      </c>
      <c r="I18" s="213"/>
      <c r="J18" s="6"/>
      <c r="K18" s="31"/>
      <c r="L18" s="31"/>
      <c r="M18" s="99"/>
      <c r="N18" s="32"/>
      <c r="O18" s="18"/>
    </row>
    <row r="19" spans="2:15">
      <c r="B19" s="138" t="s">
        <v>297</v>
      </c>
      <c r="C19" s="126">
        <v>1</v>
      </c>
      <c r="D19" s="160">
        <v>3000</v>
      </c>
      <c r="E19" s="150">
        <f t="shared" si="0"/>
        <v>3000</v>
      </c>
      <c r="F19" s="12" t="str">
        <f t="shared" si="1"/>
        <v/>
      </c>
      <c r="G19" s="212"/>
      <c r="H19" s="207">
        <f t="shared" si="2"/>
        <v>0</v>
      </c>
      <c r="I19" s="213"/>
      <c r="J19" s="6"/>
      <c r="K19" s="31"/>
      <c r="L19" s="31"/>
      <c r="M19" s="99"/>
      <c r="N19" s="32"/>
      <c r="O19" s="18"/>
    </row>
    <row r="20" spans="2:15">
      <c r="B20" s="138" t="s">
        <v>298</v>
      </c>
      <c r="C20" s="126">
        <v>1</v>
      </c>
      <c r="D20" s="160">
        <v>22000</v>
      </c>
      <c r="E20" s="150">
        <f t="shared" si="0"/>
        <v>22000</v>
      </c>
      <c r="F20" s="12" t="str">
        <f t="shared" si="1"/>
        <v/>
      </c>
      <c r="G20" s="212"/>
      <c r="H20" s="207">
        <f t="shared" si="2"/>
        <v>0</v>
      </c>
      <c r="I20" s="213"/>
      <c r="J20" s="6"/>
      <c r="K20" s="31"/>
      <c r="L20" s="31"/>
      <c r="M20" s="99"/>
      <c r="N20" s="32"/>
      <c r="O20" s="18"/>
    </row>
    <row r="21" spans="2:15">
      <c r="B21" s="138" t="s">
        <v>299</v>
      </c>
      <c r="C21" s="126">
        <v>1</v>
      </c>
      <c r="D21" s="160">
        <v>10000</v>
      </c>
      <c r="E21" s="150">
        <f t="shared" si="0"/>
        <v>10000</v>
      </c>
      <c r="F21" s="12" t="str">
        <f t="shared" si="1"/>
        <v/>
      </c>
      <c r="G21" s="212"/>
      <c r="H21" s="207">
        <f t="shared" si="2"/>
        <v>0</v>
      </c>
      <c r="I21" s="213"/>
      <c r="J21" s="6"/>
      <c r="K21" s="31"/>
      <c r="L21" s="31"/>
      <c r="M21" s="99"/>
      <c r="N21" s="32"/>
      <c r="O21" s="18"/>
    </row>
    <row r="22" spans="2:15">
      <c r="B22" s="138" t="s">
        <v>300</v>
      </c>
      <c r="C22" s="126">
        <v>2</v>
      </c>
      <c r="D22" s="160">
        <v>2000</v>
      </c>
      <c r="E22" s="150">
        <f t="shared" si="0"/>
        <v>4000</v>
      </c>
      <c r="F22" s="12" t="str">
        <f t="shared" si="1"/>
        <v/>
      </c>
      <c r="G22" s="212"/>
      <c r="H22" s="207">
        <f t="shared" si="2"/>
        <v>0</v>
      </c>
      <c r="I22" s="213"/>
      <c r="J22" s="6"/>
      <c r="K22" s="31"/>
      <c r="L22" s="31"/>
      <c r="M22" s="99"/>
      <c r="N22" s="32"/>
      <c r="O22" s="18"/>
    </row>
    <row r="23" spans="2:15">
      <c r="B23" s="138" t="s">
        <v>301</v>
      </c>
      <c r="C23" s="126">
        <v>4</v>
      </c>
      <c r="D23" s="160">
        <v>500</v>
      </c>
      <c r="E23" s="150">
        <f t="shared" si="0"/>
        <v>2000</v>
      </c>
      <c r="F23" s="12" t="str">
        <f t="shared" si="1"/>
        <v/>
      </c>
      <c r="G23" s="212"/>
      <c r="H23" s="207">
        <f t="shared" si="2"/>
        <v>0</v>
      </c>
      <c r="I23" s="213"/>
      <c r="J23" s="6"/>
      <c r="K23" s="31"/>
      <c r="L23" s="31"/>
      <c r="M23" s="99"/>
      <c r="N23" s="32"/>
      <c r="O23" s="18"/>
    </row>
    <row r="24" spans="2:15">
      <c r="B24" s="138" t="s">
        <v>302</v>
      </c>
      <c r="C24" s="126">
        <v>4</v>
      </c>
      <c r="D24" s="160">
        <v>2000</v>
      </c>
      <c r="E24" s="150">
        <f t="shared" si="0"/>
        <v>8000</v>
      </c>
      <c r="F24" s="12" t="str">
        <f t="shared" si="1"/>
        <v/>
      </c>
      <c r="G24" s="212"/>
      <c r="H24" s="207">
        <f t="shared" si="2"/>
        <v>0</v>
      </c>
      <c r="I24" s="213"/>
      <c r="J24" s="6"/>
      <c r="K24" s="31"/>
      <c r="L24" s="31"/>
      <c r="M24" s="99"/>
      <c r="N24" s="32"/>
      <c r="O24" s="18"/>
    </row>
    <row r="25" spans="2:15">
      <c r="B25" s="138" t="s">
        <v>303</v>
      </c>
      <c r="C25" s="126">
        <v>2</v>
      </c>
      <c r="D25" s="160">
        <v>1500</v>
      </c>
      <c r="E25" s="150">
        <f t="shared" si="0"/>
        <v>3000</v>
      </c>
      <c r="F25" s="12" t="str">
        <f t="shared" si="1"/>
        <v/>
      </c>
      <c r="G25" s="212"/>
      <c r="H25" s="207">
        <f t="shared" si="2"/>
        <v>0</v>
      </c>
      <c r="I25" s="213"/>
      <c r="J25" s="6"/>
      <c r="K25" s="31"/>
      <c r="L25" s="31"/>
      <c r="M25" s="99"/>
      <c r="N25" s="32"/>
      <c r="O25" s="18"/>
    </row>
    <row r="26" spans="2:15">
      <c r="B26" s="138" t="s">
        <v>430</v>
      </c>
      <c r="C26" s="163">
        <f>IF($C$4&lt;31,1,IF($C$4&lt;61,2,3))</f>
        <v>1</v>
      </c>
      <c r="D26" s="160">
        <v>2000</v>
      </c>
      <c r="E26" s="150">
        <f t="shared" si="0"/>
        <v>2000</v>
      </c>
      <c r="F26" s="12" t="str">
        <f t="shared" si="1"/>
        <v/>
      </c>
      <c r="G26" s="212"/>
      <c r="H26" s="207">
        <f t="shared" si="2"/>
        <v>0</v>
      </c>
      <c r="I26" s="213"/>
      <c r="J26" s="6"/>
      <c r="K26" s="31"/>
      <c r="L26" s="31"/>
      <c r="M26" s="99"/>
      <c r="N26" s="32"/>
      <c r="O26" s="18"/>
    </row>
    <row r="27" spans="2:15">
      <c r="B27" s="138" t="s">
        <v>304</v>
      </c>
      <c r="C27" s="126">
        <v>3</v>
      </c>
      <c r="D27" s="160">
        <v>700</v>
      </c>
      <c r="E27" s="150">
        <f t="shared" si="0"/>
        <v>2100</v>
      </c>
      <c r="F27" s="12" t="str">
        <f t="shared" si="1"/>
        <v/>
      </c>
      <c r="G27" s="212"/>
      <c r="H27" s="207">
        <f t="shared" si="2"/>
        <v>0</v>
      </c>
      <c r="I27" s="213"/>
      <c r="J27" s="6"/>
      <c r="K27" s="31"/>
      <c r="L27" s="31"/>
      <c r="M27" s="99"/>
      <c r="N27" s="32"/>
      <c r="O27" s="18"/>
    </row>
    <row r="28" spans="2:15">
      <c r="B28" s="161" t="s">
        <v>305</v>
      </c>
      <c r="C28" s="163">
        <f>IF($C$4&lt;31,1,IF($C$4&lt;61,2,3))</f>
        <v>1</v>
      </c>
      <c r="D28" s="91">
        <v>15000</v>
      </c>
      <c r="E28" s="150">
        <f t="shared" si="0"/>
        <v>15000</v>
      </c>
      <c r="F28" s="12" t="str">
        <f t="shared" si="1"/>
        <v/>
      </c>
      <c r="G28" s="212"/>
      <c r="H28" s="207">
        <f t="shared" si="2"/>
        <v>0</v>
      </c>
      <c r="I28" s="213"/>
      <c r="J28" s="6"/>
      <c r="K28" s="31"/>
      <c r="L28" s="31"/>
      <c r="M28" s="99"/>
      <c r="N28" s="32"/>
      <c r="O28" s="18"/>
    </row>
    <row r="29" spans="2:15">
      <c r="B29" s="138" t="s">
        <v>306</v>
      </c>
      <c r="C29" s="126">
        <v>1</v>
      </c>
      <c r="D29" s="160">
        <v>5000</v>
      </c>
      <c r="E29" s="150">
        <f t="shared" si="0"/>
        <v>5000</v>
      </c>
      <c r="F29" s="12" t="str">
        <f t="shared" si="1"/>
        <v/>
      </c>
      <c r="G29" s="212"/>
      <c r="H29" s="207">
        <f t="shared" si="2"/>
        <v>0</v>
      </c>
      <c r="I29" s="213"/>
      <c r="J29" s="6"/>
      <c r="K29" s="31"/>
      <c r="L29" s="31"/>
      <c r="M29" s="99"/>
      <c r="N29" s="32"/>
      <c r="O29" s="18"/>
    </row>
    <row r="30" spans="2:15">
      <c r="B30" s="161" t="s">
        <v>307</v>
      </c>
      <c r="C30" s="126">
        <v>1</v>
      </c>
      <c r="D30" s="215">
        <f>400*C4</f>
        <v>0</v>
      </c>
      <c r="E30" s="150">
        <f t="shared" si="0"/>
        <v>0</v>
      </c>
      <c r="F30" s="12" t="str">
        <f t="shared" si="1"/>
        <v/>
      </c>
      <c r="G30" s="212"/>
      <c r="H30" s="207">
        <f t="shared" si="2"/>
        <v>0</v>
      </c>
      <c r="I30" s="213"/>
      <c r="J30" s="6"/>
      <c r="K30" s="31"/>
      <c r="L30" s="31"/>
      <c r="M30" s="99"/>
      <c r="N30" s="32"/>
      <c r="O30" s="18"/>
    </row>
    <row r="31" spans="2:15">
      <c r="B31" s="151" t="s">
        <v>383</v>
      </c>
      <c r="C31" s="126">
        <v>2</v>
      </c>
      <c r="D31" s="150">
        <v>4000</v>
      </c>
      <c r="E31" s="150">
        <f t="shared" si="0"/>
        <v>8000</v>
      </c>
      <c r="F31" s="12" t="str">
        <f t="shared" si="1"/>
        <v/>
      </c>
      <c r="G31" s="212"/>
      <c r="H31" s="207">
        <f t="shared" si="2"/>
        <v>0</v>
      </c>
      <c r="I31" s="213"/>
      <c r="J31" s="6"/>
      <c r="K31" s="31"/>
      <c r="L31" s="31"/>
      <c r="M31" s="99"/>
      <c r="N31" s="32"/>
    </row>
    <row r="32" spans="2:15" s="71" customFormat="1">
      <c r="B32" s="343" t="s">
        <v>308</v>
      </c>
      <c r="C32" s="343"/>
      <c r="D32" s="343"/>
      <c r="E32" s="120">
        <f>SUM(E7:E31)</f>
        <v>237600</v>
      </c>
      <c r="F32" s="10"/>
      <c r="G32" s="208"/>
      <c r="H32" s="120">
        <f>SUM(H7:H31)</f>
        <v>0</v>
      </c>
      <c r="I32" s="162" t="str">
        <f>B32</f>
        <v>סה"כ ציוד מטבח מבשל - כולל מע"מ</v>
      </c>
      <c r="J32" s="102"/>
      <c r="K32" s="162" t="str">
        <f>B32</f>
        <v>סה"כ ציוד מטבח מבשל - כולל מע"מ</v>
      </c>
      <c r="L32" s="123"/>
      <c r="M32" s="123"/>
      <c r="N32" s="120">
        <f>SUM(N7:N31)</f>
        <v>0</v>
      </c>
    </row>
  </sheetData>
  <sheetProtection sheet="1" objects="1" scenarios="1"/>
  <mergeCells count="4">
    <mergeCell ref="B5:E5"/>
    <mergeCell ref="G5:I5"/>
    <mergeCell ref="K5:N5"/>
    <mergeCell ref="B32:D32"/>
  </mergeCells>
  <dataValidations count="1">
    <dataValidation type="whole" allowBlank="1" showInputMessage="1" showErrorMessage="1" error="נא לכתוב מספר בין 10 ל80" sqref="C4">
      <formula1>10</formula1>
      <formula2>80</formula2>
    </dataValidation>
  </dataValidations>
  <pageMargins left="0.7" right="0.7" top="0.75" bottom="0.75" header="0.3" footer="0.3"/>
  <pageSetup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B1:O28"/>
  <sheetViews>
    <sheetView rightToLeft="1" zoomScale="80" zoomScaleNormal="80" workbookViewId="0">
      <pane xSplit="4" ySplit="6" topLeftCell="F7" activePane="bottomRight" state="frozen"/>
      <selection pane="topRight"/>
      <selection pane="bottomLeft"/>
      <selection pane="bottomRight"/>
    </sheetView>
  </sheetViews>
  <sheetFormatPr defaultColWidth="9.125" defaultRowHeight="15"/>
  <cols>
    <col min="1" max="1" width="2.375" style="159" customWidth="1"/>
    <col min="2" max="2" width="13.625" style="159" customWidth="1"/>
    <col min="3" max="3" width="29.375" style="159" customWidth="1"/>
    <col min="4" max="4" width="10.125" style="49" customWidth="1"/>
    <col min="5" max="5" width="11.375" style="49" customWidth="1"/>
    <col min="6" max="6" width="9.125" style="159" customWidth="1"/>
    <col min="7" max="7" width="1.5" style="159" customWidth="1"/>
    <col min="8" max="8" width="9.125" style="159"/>
    <col min="9" max="9" width="10.125" style="159" customWidth="1"/>
    <col min="10" max="10" width="28.625" style="244" customWidth="1"/>
    <col min="11" max="11" width="1.625" style="159" customWidth="1"/>
    <col min="12" max="12" width="22.625" style="159" customWidth="1"/>
    <col min="13" max="13" width="10.375" style="159" customWidth="1"/>
    <col min="14" max="14" width="11.625" style="159" customWidth="1"/>
    <col min="15" max="15" width="10.125" style="159" customWidth="1"/>
    <col min="16" max="16384" width="9.125" style="159"/>
  </cols>
  <sheetData>
    <row r="1" spans="2:15">
      <c r="B1" s="233" t="str">
        <f>'ב. תוכן עניינים'!C27</f>
        <v>ציוד פעילות גופנית- זוזו</v>
      </c>
      <c r="C1" s="104"/>
      <c r="D1" s="4"/>
      <c r="E1" s="4"/>
      <c r="F1" s="104"/>
      <c r="G1" s="104"/>
      <c r="H1" s="282" t="s">
        <v>432</v>
      </c>
      <c r="I1" s="101"/>
      <c r="J1" s="234"/>
      <c r="K1" s="101"/>
      <c r="L1" s="283" t="s">
        <v>433</v>
      </c>
      <c r="M1" s="104"/>
      <c r="N1" s="104"/>
      <c r="O1" s="104"/>
    </row>
    <row r="2" spans="2:15">
      <c r="B2" s="104" t="str">
        <f>'[1]   ד. ציוד כללי'!B2</f>
        <v>שם המסגרת</v>
      </c>
      <c r="C2" s="104"/>
      <c r="D2" s="4"/>
      <c r="E2" s="4">
        <f>'ג. שאלון למילוי מגיש הבקשה'!D24</f>
        <v>0</v>
      </c>
      <c r="F2" s="104"/>
      <c r="G2" s="104"/>
      <c r="H2" s="83" t="s">
        <v>434</v>
      </c>
      <c r="I2" s="101"/>
      <c r="J2" s="234"/>
      <c r="K2" s="101"/>
      <c r="L2" s="101" t="s">
        <v>349</v>
      </c>
      <c r="M2" s="104"/>
      <c r="N2" s="104"/>
      <c r="O2" s="104"/>
    </row>
    <row r="3" spans="2:15">
      <c r="B3" s="104" t="str">
        <f>'[1]   ד. ציוד כללי'!B3</f>
        <v>סוג המסגרת</v>
      </c>
      <c r="C3" s="104"/>
      <c r="D3" s="4"/>
      <c r="E3" s="307" t="str">
        <f>'ג. שאלון למילוי מגיש הבקשה'!D26</f>
        <v>נא לבחור מתוך הרשימה</v>
      </c>
      <c r="F3" s="104"/>
      <c r="G3" s="104"/>
      <c r="H3" s="101" t="s">
        <v>435</v>
      </c>
      <c r="I3" s="101"/>
      <c r="J3" s="234"/>
      <c r="K3" s="101"/>
      <c r="L3" s="101" t="s">
        <v>436</v>
      </c>
      <c r="M3" s="104"/>
      <c r="N3" s="104"/>
      <c r="O3" s="104"/>
    </row>
    <row r="4" spans="2:15">
      <c r="B4" s="104" t="str">
        <f>'[1]   ד. ציוד כללי'!B4</f>
        <v>מספר האנשים שעבורם מיועד הפרויקט</v>
      </c>
      <c r="C4" s="104"/>
      <c r="D4" s="4"/>
      <c r="E4" s="4">
        <f>'ג. שאלון למילוי מגיש הבקשה'!D42</f>
        <v>0</v>
      </c>
      <c r="F4" s="104"/>
      <c r="G4" s="104"/>
      <c r="H4" s="101" t="s">
        <v>350</v>
      </c>
      <c r="I4" s="104"/>
      <c r="J4" s="235"/>
      <c r="K4" s="104"/>
      <c r="L4" s="104" t="s">
        <v>350</v>
      </c>
      <c r="M4" s="104"/>
      <c r="N4" s="104"/>
      <c r="O4" s="104"/>
    </row>
    <row r="5" spans="2:15">
      <c r="B5" s="340" t="s">
        <v>202</v>
      </c>
      <c r="C5" s="341"/>
      <c r="D5" s="341"/>
      <c r="E5" s="341"/>
      <c r="F5" s="236"/>
      <c r="G5" s="104"/>
      <c r="H5" s="345" t="s">
        <v>437</v>
      </c>
      <c r="I5" s="345"/>
      <c r="J5" s="345"/>
      <c r="K5" s="104"/>
      <c r="L5" s="334" t="s">
        <v>355</v>
      </c>
      <c r="M5" s="335"/>
      <c r="N5" s="335"/>
      <c r="O5" s="336"/>
    </row>
    <row r="6" spans="2:15" ht="45">
      <c r="B6" s="308" t="s">
        <v>59</v>
      </c>
      <c r="C6" s="308" t="s">
        <v>152</v>
      </c>
      <c r="D6" s="309" t="s">
        <v>153</v>
      </c>
      <c r="E6" s="309" t="s">
        <v>154</v>
      </c>
      <c r="F6" s="308" t="s">
        <v>155</v>
      </c>
      <c r="G6" s="104"/>
      <c r="H6" s="310" t="s">
        <v>156</v>
      </c>
      <c r="I6" s="310" t="s">
        <v>157</v>
      </c>
      <c r="J6" s="310" t="s">
        <v>65</v>
      </c>
      <c r="K6" s="104"/>
      <c r="L6" s="133" t="s">
        <v>66</v>
      </c>
      <c r="M6" s="133" t="s">
        <v>67</v>
      </c>
      <c r="N6" s="133" t="s">
        <v>68</v>
      </c>
      <c r="O6" s="133" t="s">
        <v>69</v>
      </c>
    </row>
    <row r="7" spans="2:15">
      <c r="B7" s="237" t="s">
        <v>438</v>
      </c>
      <c r="C7" s="138" t="s">
        <v>439</v>
      </c>
      <c r="D7" s="126">
        <v>1</v>
      </c>
      <c r="E7" s="160">
        <v>4500</v>
      </c>
      <c r="F7" s="150">
        <f>D7*E7</f>
        <v>4500</v>
      </c>
      <c r="G7" s="12"/>
      <c r="H7" s="212"/>
      <c r="I7" s="207">
        <f>E7*H7</f>
        <v>0</v>
      </c>
      <c r="J7" s="213"/>
      <c r="K7" s="6"/>
      <c r="L7" s="31"/>
      <c r="M7" s="31"/>
      <c r="N7" s="99"/>
      <c r="O7" s="32"/>
    </row>
    <row r="8" spans="2:15">
      <c r="B8" s="311"/>
      <c r="C8" s="138" t="s">
        <v>440</v>
      </c>
      <c r="D8" s="126">
        <v>1</v>
      </c>
      <c r="E8" s="160">
        <v>250</v>
      </c>
      <c r="F8" s="150">
        <f t="shared" ref="F8:F17" si="0">D8*E8</f>
        <v>250</v>
      </c>
      <c r="G8" s="12"/>
      <c r="H8" s="212"/>
      <c r="I8" s="207">
        <f t="shared" ref="I8:I17" si="1">E8*H8</f>
        <v>0</v>
      </c>
      <c r="J8" s="213"/>
      <c r="K8" s="6"/>
      <c r="L8" s="31"/>
      <c r="M8" s="31"/>
      <c r="N8" s="99"/>
      <c r="O8" s="32"/>
    </row>
    <row r="9" spans="2:15">
      <c r="B9" s="311"/>
      <c r="C9" s="138" t="s">
        <v>441</v>
      </c>
      <c r="D9" s="126">
        <v>1</v>
      </c>
      <c r="E9" s="160">
        <v>3000</v>
      </c>
      <c r="F9" s="150">
        <f t="shared" si="0"/>
        <v>3000</v>
      </c>
      <c r="G9" s="12"/>
      <c r="H9" s="212"/>
      <c r="I9" s="207">
        <f t="shared" si="1"/>
        <v>0</v>
      </c>
      <c r="J9" s="213"/>
      <c r="K9" s="6"/>
      <c r="L9" s="31"/>
      <c r="M9" s="31"/>
      <c r="N9" s="99"/>
      <c r="O9" s="32"/>
    </row>
    <row r="10" spans="2:15">
      <c r="B10" s="312"/>
      <c r="C10" s="138" t="s">
        <v>442</v>
      </c>
      <c r="D10" s="126">
        <v>1</v>
      </c>
      <c r="E10" s="160">
        <v>1600</v>
      </c>
      <c r="F10" s="150">
        <f t="shared" si="0"/>
        <v>1600</v>
      </c>
      <c r="G10" s="12"/>
      <c r="H10" s="212"/>
      <c r="I10" s="207">
        <f t="shared" si="1"/>
        <v>0</v>
      </c>
      <c r="J10" s="213"/>
      <c r="K10" s="6"/>
      <c r="L10" s="31"/>
      <c r="M10" s="31"/>
      <c r="N10" s="99"/>
      <c r="O10" s="32"/>
    </row>
    <row r="11" spans="2:15">
      <c r="B11" s="313" t="s">
        <v>443</v>
      </c>
      <c r="C11" s="138" t="s">
        <v>444</v>
      </c>
      <c r="D11" s="126">
        <v>10</v>
      </c>
      <c r="E11" s="160">
        <v>130</v>
      </c>
      <c r="F11" s="150">
        <f t="shared" si="0"/>
        <v>1300</v>
      </c>
      <c r="G11" s="12"/>
      <c r="H11" s="212"/>
      <c r="I11" s="207">
        <f t="shared" si="1"/>
        <v>0</v>
      </c>
      <c r="J11" s="213"/>
      <c r="K11" s="6"/>
      <c r="L11" s="31"/>
      <c r="M11" s="31"/>
      <c r="N11" s="99"/>
      <c r="O11" s="32"/>
    </row>
    <row r="12" spans="2:15">
      <c r="B12" s="313"/>
      <c r="C12" s="138" t="s">
        <v>445</v>
      </c>
      <c r="D12" s="126">
        <v>10</v>
      </c>
      <c r="E12" s="160">
        <v>100</v>
      </c>
      <c r="F12" s="150">
        <f t="shared" si="0"/>
        <v>1000</v>
      </c>
      <c r="G12" s="12"/>
      <c r="H12" s="212"/>
      <c r="I12" s="207">
        <f t="shared" si="1"/>
        <v>0</v>
      </c>
      <c r="J12" s="213"/>
      <c r="K12" s="6"/>
      <c r="L12" s="31"/>
      <c r="M12" s="31"/>
      <c r="N12" s="99"/>
      <c r="O12" s="32"/>
    </row>
    <row r="13" spans="2:15">
      <c r="B13" s="313"/>
      <c r="C13" s="138" t="s">
        <v>446</v>
      </c>
      <c r="D13" s="126">
        <v>10</v>
      </c>
      <c r="E13" s="160">
        <v>100</v>
      </c>
      <c r="F13" s="150">
        <f t="shared" si="0"/>
        <v>1000</v>
      </c>
      <c r="G13" s="12"/>
      <c r="H13" s="212"/>
      <c r="I13" s="207">
        <f t="shared" si="1"/>
        <v>0</v>
      </c>
      <c r="J13" s="213"/>
      <c r="K13" s="6"/>
      <c r="L13" s="31"/>
      <c r="M13" s="31"/>
      <c r="N13" s="99"/>
      <c r="O13" s="32"/>
    </row>
    <row r="14" spans="2:15">
      <c r="B14" s="313"/>
      <c r="C14" s="138" t="s">
        <v>447</v>
      </c>
      <c r="D14" s="126">
        <v>10</v>
      </c>
      <c r="E14" s="160">
        <v>100</v>
      </c>
      <c r="F14" s="150">
        <f t="shared" si="0"/>
        <v>1000</v>
      </c>
      <c r="G14" s="12"/>
      <c r="H14" s="212"/>
      <c r="I14" s="207">
        <f t="shared" si="1"/>
        <v>0</v>
      </c>
      <c r="J14" s="213"/>
      <c r="K14" s="6"/>
      <c r="L14" s="31"/>
      <c r="M14" s="31"/>
      <c r="N14" s="99"/>
      <c r="O14" s="32"/>
    </row>
    <row r="15" spans="2:15">
      <c r="B15" s="313"/>
      <c r="C15" s="138" t="s">
        <v>448</v>
      </c>
      <c r="D15" s="126">
        <v>10</v>
      </c>
      <c r="E15" s="160">
        <v>100</v>
      </c>
      <c r="F15" s="150">
        <f t="shared" si="0"/>
        <v>1000</v>
      </c>
      <c r="G15" s="12"/>
      <c r="H15" s="212"/>
      <c r="I15" s="207">
        <f t="shared" si="1"/>
        <v>0</v>
      </c>
      <c r="J15" s="213"/>
      <c r="K15" s="6"/>
      <c r="L15" s="31"/>
      <c r="M15" s="31"/>
      <c r="N15" s="99"/>
      <c r="O15" s="32"/>
    </row>
    <row r="16" spans="2:15" ht="15" customHeight="1">
      <c r="B16" s="313"/>
      <c r="C16" s="138" t="s">
        <v>449</v>
      </c>
      <c r="D16" s="126">
        <v>10</v>
      </c>
      <c r="E16" s="160">
        <v>100</v>
      </c>
      <c r="F16" s="150">
        <f t="shared" si="0"/>
        <v>1000</v>
      </c>
      <c r="G16" s="12"/>
      <c r="H16" s="212"/>
      <c r="I16" s="207">
        <f t="shared" si="1"/>
        <v>0</v>
      </c>
      <c r="J16" s="213"/>
      <c r="K16" s="6"/>
      <c r="L16" s="31"/>
      <c r="M16" s="31"/>
      <c r="N16" s="99"/>
      <c r="O16" s="32"/>
    </row>
    <row r="17" spans="2:15">
      <c r="B17" s="312"/>
      <c r="C17" s="138" t="s">
        <v>450</v>
      </c>
      <c r="D17" s="163">
        <f>E4</f>
        <v>0</v>
      </c>
      <c r="E17" s="160">
        <v>70</v>
      </c>
      <c r="F17" s="150">
        <f t="shared" si="0"/>
        <v>0</v>
      </c>
      <c r="G17" s="12"/>
      <c r="H17" s="212"/>
      <c r="I17" s="207">
        <f t="shared" si="1"/>
        <v>0</v>
      </c>
      <c r="J17" s="213"/>
      <c r="K17" s="6"/>
      <c r="L17" s="31"/>
      <c r="M17" s="31"/>
      <c r="N17" s="99"/>
      <c r="O17" s="32"/>
    </row>
    <row r="18" spans="2:15">
      <c r="B18" s="238" t="s">
        <v>451</v>
      </c>
      <c r="C18" s="239"/>
      <c r="D18" s="314"/>
      <c r="E18" s="315"/>
      <c r="F18" s="154">
        <f>SUM(F7:F17)</f>
        <v>15650</v>
      </c>
      <c r="H18" s="230"/>
      <c r="I18" s="154">
        <f>SUM(I7:I17)</f>
        <v>0</v>
      </c>
      <c r="J18" s="240" t="str">
        <f>B18</f>
        <v>סה"כ ציוד פעילות ספורט (כולל מע"מ)</v>
      </c>
      <c r="L18" s="241" t="str">
        <f>J18</f>
        <v>סה"כ ציוד פעילות ספורט (כולל מע"מ)</v>
      </c>
      <c r="M18" s="241"/>
      <c r="N18" s="241"/>
      <c r="O18" s="154">
        <f>SUM(O7:O17)</f>
        <v>0</v>
      </c>
    </row>
    <row r="19" spans="2:15">
      <c r="B19" s="104"/>
      <c r="C19" s="104"/>
      <c r="D19" s="4"/>
      <c r="E19" s="316"/>
      <c r="F19" s="242"/>
      <c r="I19" s="243"/>
    </row>
    <row r="20" spans="2:15">
      <c r="B20" s="159" t="s">
        <v>150</v>
      </c>
      <c r="C20" s="104"/>
      <c r="D20" s="4"/>
      <c r="E20" s="4"/>
      <c r="F20" s="4"/>
      <c r="H20" s="49"/>
      <c r="O20" s="14"/>
    </row>
    <row r="21" spans="2:15">
      <c r="B21" s="159" t="s">
        <v>452</v>
      </c>
      <c r="C21" s="104"/>
      <c r="D21" s="4"/>
      <c r="E21" s="4"/>
      <c r="F21" s="104"/>
      <c r="I21" s="243"/>
      <c r="O21" s="14"/>
    </row>
    <row r="22" spans="2:15">
      <c r="C22" s="104"/>
      <c r="D22" s="4"/>
      <c r="E22" s="4"/>
      <c r="F22" s="242"/>
      <c r="O22" s="14"/>
    </row>
    <row r="23" spans="2:15">
      <c r="C23" s="104"/>
      <c r="D23" s="4"/>
      <c r="E23" s="4"/>
      <c r="F23" s="104"/>
    </row>
    <row r="25" spans="2:15">
      <c r="C25" s="317"/>
      <c r="D25" s="318"/>
    </row>
    <row r="26" spans="2:15">
      <c r="C26" s="317"/>
      <c r="D26" s="318"/>
    </row>
    <row r="27" spans="2:15">
      <c r="C27" s="317"/>
      <c r="D27" s="318"/>
    </row>
    <row r="28" spans="2:15">
      <c r="C28" s="317"/>
      <c r="D28" s="318"/>
    </row>
  </sheetData>
  <sheetProtection sheet="1" objects="1" scenarios="1"/>
  <mergeCells count="3">
    <mergeCell ref="B5:E5"/>
    <mergeCell ref="H5:J5"/>
    <mergeCell ref="L5:O5"/>
  </mergeCells>
  <conditionalFormatting sqref="H18:H19">
    <cfRule type="containsText" dxfId="0" priority="1" operator="containsText" text="חריגה">
      <formula>NOT(ISERROR(SEARCH("חריגה",H18)))</formula>
    </cfRule>
  </conditionalFormatting>
  <hyperlinks>
    <hyperlink ref="C10" r:id="rId1" tooltip="https://www.kshalem.org.il/grant/%d7%a7%d7%95%d7%91%d7%a5-%d7%a2%d7%99%d7%a6%d7%95%d7%91-%d7%92%d7%a8%d7%a4%d7%99-%d7%a8%d7%95%d7%9c%d7%90%d7%a4-%d7%9e%d7%99%d7%96%d7%9d-%d7%96%d7%95%d7%96%d7%95/?taxgr=358" display="https://www.kshalem.org.il/grant/%d7%a7%d7%95%d7%91%d7%a5-%d7%a2%d7%99%d7%a6%d7%95%d7%91-%d7%92%d7%a8%d7%a4%d7%99-%d7%a8%d7%95%d7%9c%d7%90%d7%a4-%d7%9e%d7%99%d7%96%d7%9d-%d7%96%d7%95%d7%96%d7%95/?taxgr=358"/>
    <hyperlink ref="B21" r:id="rId2" tooltip="https://zuzuspecialoly.kshalem.org.il/" display="https://zuzuspecialoly.kshalem.org.il/"/>
    <hyperlink ref="C17" r:id="rId3" tooltip="https://www.kshalem.org.il/grant/%d7%92%d7%9c%d7%95%d7%a4%d7%94-%d7%9c%d7%97%d7%95%d7%9c%d7%a6%d7%95%d7%aa-%d7%96%d7%95%d7%96%d7%95/?taxgr=358" display="https://www.kshalem.org.il/grant/%d7%92%d7%9c%d7%95%d7%a4%d7%94-%d7%9c%d7%97%d7%95%d7%9c%d7%a6%d7%95%d7%aa-%d7%96%d7%95%d7%96%d7%95/?taxgr=358"/>
  </hyperlinks>
  <pageMargins left="0.70866141732283472" right="0.70866141732283472" top="0.74803149606299213" bottom="0.74803149606299213" header="0.31496062992125984" footer="0.31496062992125984"/>
  <pageSetup paperSize="9" scale="67" orientation="landscape" r:id="rId4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U37"/>
  <sheetViews>
    <sheetView rightToLeft="1" zoomScale="80" zoomScaleNormal="80" workbookViewId="0">
      <pane xSplit="2" ySplit="6" topLeftCell="C7" activePane="bottomRight" state="frozen"/>
      <selection pane="topRight" activeCell="D34" sqref="D34"/>
      <selection pane="bottomLeft" activeCell="D34" sqref="D34"/>
      <selection pane="bottomRight"/>
    </sheetView>
  </sheetViews>
  <sheetFormatPr defaultColWidth="9" defaultRowHeight="15"/>
  <cols>
    <col min="1" max="1" width="3.625" style="49" customWidth="1"/>
    <col min="2" max="2" width="22.5" style="49" customWidth="1"/>
    <col min="3" max="3" width="11.125" style="49" customWidth="1"/>
    <col min="4" max="4" width="12.125" style="49" customWidth="1"/>
    <col min="5" max="5" width="11" style="49" customWidth="1"/>
    <col min="6" max="6" width="2.375" style="49" customWidth="1"/>
    <col min="7" max="8" width="9" style="49"/>
    <col min="9" max="9" width="23.625" style="49" customWidth="1"/>
    <col min="10" max="10" width="1.375" style="49" customWidth="1"/>
    <col min="11" max="11" width="19.875" style="49" customWidth="1"/>
    <col min="12" max="12" width="9" style="49"/>
    <col min="13" max="13" width="10.5" style="49" customWidth="1"/>
    <col min="14" max="14" width="10.625" style="49" customWidth="1"/>
    <col min="15" max="16384" width="9" style="49"/>
  </cols>
  <sheetData>
    <row r="1" spans="2:21">
      <c r="B1" s="100" t="str">
        <f>'ב. תוכן עניינים'!C28</f>
        <v>ציוד לצוות</v>
      </c>
      <c r="C1" s="104"/>
      <c r="D1" s="4"/>
      <c r="E1" s="4"/>
      <c r="F1" s="4"/>
      <c r="G1" s="84" t="s">
        <v>351</v>
      </c>
      <c r="H1" s="24"/>
      <c r="I1" s="102"/>
      <c r="J1" s="102"/>
      <c r="K1" s="85" t="s">
        <v>348</v>
      </c>
      <c r="L1" s="103"/>
      <c r="M1" s="4"/>
      <c r="N1" s="4"/>
    </row>
    <row r="2" spans="2:21">
      <c r="B2" s="101" t="s">
        <v>53</v>
      </c>
      <c r="C2" s="101">
        <f>'ג. שאלון למילוי מגיש הבקשה'!D24</f>
        <v>0</v>
      </c>
      <c r="D2" s="4"/>
      <c r="E2" s="4"/>
      <c r="F2" s="4"/>
      <c r="G2" s="81" t="s">
        <v>352</v>
      </c>
      <c r="H2" s="103"/>
      <c r="I2" s="103"/>
      <c r="J2" s="103"/>
      <c r="K2" s="103" t="s">
        <v>349</v>
      </c>
      <c r="L2" s="103"/>
      <c r="M2" s="4"/>
      <c r="N2" s="4"/>
    </row>
    <row r="3" spans="2:21">
      <c r="B3" s="4" t="s">
        <v>309</v>
      </c>
      <c r="C3" s="101">
        <f>$C$37</f>
        <v>0</v>
      </c>
      <c r="D3" s="4"/>
      <c r="E3" s="4"/>
      <c r="F3" s="4"/>
      <c r="G3" s="81" t="s">
        <v>358</v>
      </c>
      <c r="H3" s="101"/>
      <c r="I3" s="103"/>
      <c r="J3" s="103"/>
      <c r="K3" s="4" t="s">
        <v>387</v>
      </c>
      <c r="L3" s="4"/>
      <c r="M3" s="4"/>
      <c r="N3" s="4"/>
    </row>
    <row r="4" spans="2:21">
      <c r="B4" s="4"/>
      <c r="C4" s="4"/>
      <c r="D4" s="4"/>
      <c r="E4" s="4"/>
      <c r="F4" s="4"/>
      <c r="G4" s="81" t="s">
        <v>350</v>
      </c>
      <c r="H4" s="101"/>
      <c r="I4" s="103"/>
      <c r="J4" s="103"/>
      <c r="K4" s="81" t="s">
        <v>350</v>
      </c>
      <c r="L4" s="103"/>
      <c r="M4" s="4"/>
      <c r="N4" s="4"/>
    </row>
    <row r="5" spans="2:21">
      <c r="B5" s="344" t="s">
        <v>202</v>
      </c>
      <c r="C5" s="341"/>
      <c r="D5" s="341"/>
      <c r="E5" s="342"/>
      <c r="F5" s="4"/>
      <c r="G5" s="330" t="s">
        <v>57</v>
      </c>
      <c r="H5" s="331"/>
      <c r="I5" s="333"/>
      <c r="J5" s="4"/>
      <c r="K5" s="334" t="s">
        <v>58</v>
      </c>
      <c r="L5" s="335"/>
      <c r="M5" s="335"/>
      <c r="N5" s="336"/>
    </row>
    <row r="6" spans="2:21" ht="51.75" customHeight="1">
      <c r="B6" s="148" t="s">
        <v>59</v>
      </c>
      <c r="C6" s="148" t="s">
        <v>60</v>
      </c>
      <c r="D6" s="148" t="s">
        <v>61</v>
      </c>
      <c r="E6" s="148" t="s">
        <v>203</v>
      </c>
      <c r="F6" s="4"/>
      <c r="G6" s="149" t="s">
        <v>204</v>
      </c>
      <c r="H6" s="149" t="s">
        <v>205</v>
      </c>
      <c r="I6" s="148" t="s">
        <v>65</v>
      </c>
      <c r="J6" s="4"/>
      <c r="K6" s="108" t="s">
        <v>66</v>
      </c>
      <c r="L6" s="108" t="s">
        <v>67</v>
      </c>
      <c r="M6" s="108" t="s">
        <v>68</v>
      </c>
      <c r="N6" s="108" t="s">
        <v>69</v>
      </c>
    </row>
    <row r="7" spans="2:21">
      <c r="B7" s="151" t="s">
        <v>310</v>
      </c>
      <c r="C7" s="126">
        <f>$C$3</f>
        <v>0</v>
      </c>
      <c r="D7" s="150">
        <v>1200</v>
      </c>
      <c r="E7" s="150">
        <f t="shared" ref="E7:E14" si="0">D7*C7</f>
        <v>0</v>
      </c>
      <c r="G7" s="212"/>
      <c r="H7" s="207">
        <f t="shared" ref="H7:H14" si="1">G7*D7</f>
        <v>0</v>
      </c>
      <c r="I7" s="213"/>
      <c r="J7" s="6"/>
      <c r="K7" s="31"/>
      <c r="L7" s="31"/>
      <c r="M7" s="99"/>
      <c r="N7" s="32"/>
    </row>
    <row r="8" spans="2:21">
      <c r="B8" s="151" t="s">
        <v>311</v>
      </c>
      <c r="C8" s="126">
        <f>$C$3</f>
        <v>0</v>
      </c>
      <c r="D8" s="150">
        <v>2000</v>
      </c>
      <c r="E8" s="150">
        <f t="shared" si="0"/>
        <v>0</v>
      </c>
      <c r="G8" s="212"/>
      <c r="H8" s="207">
        <f t="shared" si="1"/>
        <v>0</v>
      </c>
      <c r="I8" s="213"/>
      <c r="J8" s="6"/>
      <c r="K8" s="31"/>
      <c r="L8" s="31"/>
      <c r="M8" s="99"/>
      <c r="N8" s="32"/>
    </row>
    <row r="9" spans="2:21">
      <c r="B9" s="151" t="s">
        <v>312</v>
      </c>
      <c r="C9" s="126">
        <f>$C$3</f>
        <v>0</v>
      </c>
      <c r="D9" s="150">
        <v>1200</v>
      </c>
      <c r="E9" s="150">
        <f t="shared" si="0"/>
        <v>0</v>
      </c>
      <c r="G9" s="212"/>
      <c r="H9" s="207">
        <f t="shared" si="1"/>
        <v>0</v>
      </c>
      <c r="I9" s="213"/>
      <c r="J9" s="6"/>
      <c r="K9" s="31"/>
      <c r="L9" s="31"/>
      <c r="M9" s="99"/>
      <c r="N9" s="32"/>
    </row>
    <row r="10" spans="2:21">
      <c r="B10" s="151" t="s">
        <v>402</v>
      </c>
      <c r="C10" s="126">
        <f>$C$3</f>
        <v>0</v>
      </c>
      <c r="D10" s="150">
        <v>5000</v>
      </c>
      <c r="E10" s="150">
        <f t="shared" si="0"/>
        <v>0</v>
      </c>
      <c r="G10" s="212"/>
      <c r="H10" s="207">
        <f t="shared" si="1"/>
        <v>0</v>
      </c>
      <c r="I10" s="213"/>
      <c r="J10" s="6"/>
      <c r="K10" s="31"/>
      <c r="L10" s="31"/>
      <c r="M10" s="99"/>
      <c r="N10" s="32"/>
    </row>
    <row r="11" spans="2:21">
      <c r="B11" s="151" t="s">
        <v>313</v>
      </c>
      <c r="C11" s="126">
        <f>$C$3</f>
        <v>0</v>
      </c>
      <c r="D11" s="150">
        <v>1000</v>
      </c>
      <c r="E11" s="150">
        <f t="shared" si="0"/>
        <v>0</v>
      </c>
      <c r="G11" s="212"/>
      <c r="H11" s="207">
        <f t="shared" si="1"/>
        <v>0</v>
      </c>
      <c r="I11" s="213"/>
      <c r="J11" s="6"/>
      <c r="K11" s="31"/>
      <c r="L11" s="31"/>
      <c r="M11" s="99"/>
      <c r="N11" s="32"/>
    </row>
    <row r="12" spans="2:21">
      <c r="B12" s="151" t="s">
        <v>314</v>
      </c>
      <c r="C12" s="163">
        <f>ROUNDUP($C$3/4,0)</f>
        <v>0</v>
      </c>
      <c r="D12" s="150">
        <v>3000</v>
      </c>
      <c r="E12" s="150">
        <f t="shared" si="0"/>
        <v>0</v>
      </c>
      <c r="G12" s="212"/>
      <c r="H12" s="207">
        <f t="shared" si="1"/>
        <v>0</v>
      </c>
      <c r="I12" s="213"/>
      <c r="J12" s="6"/>
      <c r="K12" s="31"/>
      <c r="L12" s="31"/>
      <c r="M12" s="99"/>
      <c r="N12" s="32"/>
    </row>
    <row r="13" spans="2:21">
      <c r="B13" s="151" t="s">
        <v>315</v>
      </c>
      <c r="C13" s="163">
        <f>ROUNDUP($C$3*0.3,0)</f>
        <v>0</v>
      </c>
      <c r="D13" s="150">
        <v>1000</v>
      </c>
      <c r="E13" s="150">
        <f t="shared" si="0"/>
        <v>0</v>
      </c>
      <c r="G13" s="212"/>
      <c r="H13" s="207">
        <f t="shared" si="1"/>
        <v>0</v>
      </c>
      <c r="I13" s="213"/>
      <c r="J13" s="6"/>
      <c r="K13" s="31"/>
      <c r="L13" s="31"/>
      <c r="M13" s="99"/>
      <c r="N13" s="32"/>
      <c r="T13" s="98"/>
      <c r="U13" s="6"/>
    </row>
    <row r="14" spans="2:21">
      <c r="B14" s="138" t="s">
        <v>316</v>
      </c>
      <c r="C14" s="126">
        <v>1</v>
      </c>
      <c r="D14" s="150">
        <v>2000</v>
      </c>
      <c r="E14" s="150">
        <f t="shared" si="0"/>
        <v>2000</v>
      </c>
      <c r="G14" s="212"/>
      <c r="H14" s="207">
        <f t="shared" si="1"/>
        <v>0</v>
      </c>
      <c r="I14" s="213"/>
      <c r="J14" s="6"/>
      <c r="K14" s="31"/>
      <c r="L14" s="31"/>
      <c r="M14" s="99"/>
      <c r="N14" s="32"/>
    </row>
    <row r="15" spans="2:21" s="71" customFormat="1">
      <c r="B15" s="164" t="s">
        <v>317</v>
      </c>
      <c r="C15" s="140"/>
      <c r="D15" s="165"/>
      <c r="E15" s="166">
        <f>SUM(E7:E14)</f>
        <v>2000</v>
      </c>
      <c r="G15" s="211"/>
      <c r="H15" s="142">
        <f>SUM(H7:H14)</f>
        <v>0</v>
      </c>
      <c r="I15" s="209" t="str">
        <f>B15</f>
        <v>סה"כ ציוד צוות כולל מע"מ</v>
      </c>
      <c r="J15" s="5"/>
      <c r="K15" s="26" t="str">
        <f>B15</f>
        <v>סה"כ ציוד צוות כולל מע"מ</v>
      </c>
      <c r="L15" s="26"/>
      <c r="M15" s="26"/>
      <c r="N15" s="26">
        <f>SUM(N7:N14)</f>
        <v>0</v>
      </c>
    </row>
    <row r="16" spans="2:21" s="71" customFormat="1">
      <c r="B16" s="5"/>
      <c r="C16" s="5"/>
      <c r="D16" s="4"/>
      <c r="E16" s="5"/>
      <c r="P16" s="49"/>
    </row>
    <row r="17" spans="2:5">
      <c r="B17" s="5" t="s">
        <v>385</v>
      </c>
      <c r="C17" s="5"/>
      <c r="D17" s="4"/>
      <c r="E17" s="4"/>
    </row>
    <row r="18" spans="2:5">
      <c r="B18" s="169" t="s">
        <v>318</v>
      </c>
      <c r="C18" s="170" t="s">
        <v>319</v>
      </c>
    </row>
    <row r="19" spans="2:5">
      <c r="B19" s="212"/>
      <c r="C19" s="212"/>
    </row>
    <row r="20" spans="2:5">
      <c r="B20" s="212"/>
      <c r="C20" s="212"/>
    </row>
    <row r="21" spans="2:5">
      <c r="B21" s="212"/>
      <c r="C21" s="212"/>
    </row>
    <row r="22" spans="2:5">
      <c r="B22" s="212"/>
      <c r="C22" s="212"/>
    </row>
    <row r="23" spans="2:5">
      <c r="B23" s="212"/>
      <c r="C23" s="212"/>
    </row>
    <row r="24" spans="2:5">
      <c r="B24" s="212"/>
      <c r="C24" s="212"/>
    </row>
    <row r="25" spans="2:5">
      <c r="B25" s="212"/>
      <c r="C25" s="212"/>
    </row>
    <row r="26" spans="2:5">
      <c r="B26" s="212"/>
      <c r="C26" s="212"/>
    </row>
    <row r="27" spans="2:5">
      <c r="B27" s="212"/>
      <c r="C27" s="212"/>
    </row>
    <row r="28" spans="2:5">
      <c r="B28" s="212"/>
      <c r="C28" s="212"/>
    </row>
    <row r="29" spans="2:5">
      <c r="B29" s="212"/>
      <c r="C29" s="212"/>
    </row>
    <row r="30" spans="2:5">
      <c r="B30" s="212"/>
      <c r="C30" s="212"/>
    </row>
    <row r="31" spans="2:5">
      <c r="B31" s="212"/>
      <c r="C31" s="212"/>
    </row>
    <row r="32" spans="2:5">
      <c r="B32" s="212"/>
      <c r="C32" s="212"/>
    </row>
    <row r="33" spans="2:3">
      <c r="B33" s="212"/>
      <c r="C33" s="212"/>
    </row>
    <row r="34" spans="2:3">
      <c r="B34" s="212"/>
      <c r="C34" s="212"/>
    </row>
    <row r="35" spans="2:3" s="71" customFormat="1">
      <c r="B35" s="212"/>
      <c r="C35" s="212"/>
    </row>
    <row r="36" spans="2:3">
      <c r="B36" s="212"/>
      <c r="C36" s="212"/>
    </row>
    <row r="37" spans="2:3">
      <c r="B37" s="167" t="s">
        <v>320</v>
      </c>
      <c r="C37" s="168">
        <f>SUM(C19:C36)</f>
        <v>0</v>
      </c>
    </row>
  </sheetData>
  <sheetProtection sheet="1" objects="1" scenarios="1"/>
  <mergeCells count="3">
    <mergeCell ref="B5:E5"/>
    <mergeCell ref="G5:I5"/>
    <mergeCell ref="K5:N5"/>
  </mergeCells>
  <pageMargins left="0.70866141732283472" right="0.70866141732283472" top="0.74803149606299213" bottom="0.74803149606299213" header="0.31496062992125984" footer="0.31496062992125984"/>
  <pageSetup scale="7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B1:R33"/>
  <sheetViews>
    <sheetView rightToLeft="1" zoomScale="80" zoomScaleNormal="80" workbookViewId="0">
      <pane xSplit="3" ySplit="7" topLeftCell="D8" activePane="bottomRight" state="frozen"/>
      <selection pane="topRight" activeCell="D34" sqref="D34"/>
      <selection pane="bottomLeft" activeCell="D34" sqref="D34"/>
      <selection pane="bottomRight"/>
    </sheetView>
  </sheetViews>
  <sheetFormatPr defaultColWidth="9" defaultRowHeight="15"/>
  <cols>
    <col min="1" max="1" width="2.625" style="18" customWidth="1"/>
    <col min="2" max="2" width="11.875" style="18" customWidth="1"/>
    <col min="3" max="3" width="16.375" style="18" customWidth="1"/>
    <col min="4" max="4" width="9" style="18"/>
    <col min="5" max="5" width="11.625" style="18" customWidth="1"/>
    <col min="6" max="7" width="9" style="18"/>
    <col min="8" max="8" width="10.125" style="18" customWidth="1"/>
    <col min="9" max="9" width="9" style="18"/>
    <col min="10" max="10" width="8.625" style="18" customWidth="1"/>
    <col min="11" max="11" width="16.5" style="18" customWidth="1"/>
    <col min="12" max="12" width="10.5" style="18" customWidth="1"/>
    <col min="13" max="13" width="11.375" style="18" customWidth="1"/>
    <col min="14" max="14" width="2.375" style="18" customWidth="1"/>
    <col min="15" max="15" width="15.875" style="18" customWidth="1"/>
    <col min="16" max="16" width="10.625" style="18" customWidth="1"/>
    <col min="17" max="17" width="11" style="18" customWidth="1"/>
    <col min="18" max="16384" width="9" style="18"/>
  </cols>
  <sheetData>
    <row r="1" spans="2:18">
      <c r="B1" s="100" t="str">
        <f>'ב. תוכן עניינים'!C29</f>
        <v>ציוד נוסף</v>
      </c>
      <c r="C1" s="175"/>
      <c r="D1" s="101"/>
      <c r="E1" s="19"/>
      <c r="F1" s="101"/>
      <c r="G1" s="104"/>
      <c r="H1" s="4"/>
      <c r="I1" s="4"/>
      <c r="J1" s="4"/>
      <c r="K1" s="84" t="s">
        <v>351</v>
      </c>
      <c r="L1" s="4"/>
      <c r="M1" s="4"/>
      <c r="N1" s="4"/>
      <c r="O1" s="85" t="s">
        <v>348</v>
      </c>
      <c r="P1" s="19"/>
      <c r="Q1" s="19"/>
      <c r="R1" s="4"/>
    </row>
    <row r="2" spans="2:18">
      <c r="B2" s="176" t="s">
        <v>321</v>
      </c>
      <c r="C2" s="176"/>
      <c r="D2" s="176"/>
      <c r="E2" s="176"/>
      <c r="F2" s="176"/>
      <c r="G2" s="176"/>
      <c r="H2" s="176"/>
      <c r="I2" s="176"/>
      <c r="J2" s="176"/>
      <c r="K2" s="81" t="s">
        <v>352</v>
      </c>
      <c r="L2" s="176"/>
      <c r="M2" s="176"/>
      <c r="N2" s="176"/>
      <c r="O2" s="103" t="s">
        <v>349</v>
      </c>
      <c r="P2" s="176"/>
      <c r="Q2" s="176"/>
      <c r="R2" s="176"/>
    </row>
    <row r="3" spans="2:18">
      <c r="B3" s="101" t="s">
        <v>44</v>
      </c>
      <c r="C3" s="101"/>
      <c r="D3" s="101">
        <f>'ג. שאלון למילוי מגיש הבקשה'!D24</f>
        <v>0</v>
      </c>
      <c r="E3" s="19"/>
      <c r="F3" s="4"/>
      <c r="G3" s="104"/>
      <c r="H3" s="4"/>
      <c r="I3" s="4"/>
      <c r="J3" s="4"/>
      <c r="K3" s="81" t="s">
        <v>358</v>
      </c>
      <c r="L3" s="4"/>
      <c r="M3" s="4"/>
      <c r="N3" s="4"/>
      <c r="O3" s="83" t="s">
        <v>386</v>
      </c>
      <c r="P3" s="4"/>
      <c r="Q3" s="4"/>
      <c r="R3" s="4"/>
    </row>
    <row r="4" spans="2:18">
      <c r="B4" s="101" t="s">
        <v>0</v>
      </c>
      <c r="C4" s="101"/>
      <c r="D4" s="101" t="str">
        <f>'ג. שאלון למילוי מגיש הבקשה'!D26</f>
        <v>נא לבחור מתוך הרשימה</v>
      </c>
      <c r="E4" s="19"/>
      <c r="F4" s="101"/>
      <c r="G4" s="4"/>
      <c r="H4" s="4"/>
      <c r="I4" s="4"/>
      <c r="J4" s="4"/>
      <c r="K4" s="81" t="s">
        <v>350</v>
      </c>
      <c r="L4" s="4"/>
      <c r="M4" s="4"/>
      <c r="N4" s="4"/>
      <c r="O4" s="81" t="s">
        <v>350</v>
      </c>
      <c r="P4" s="4"/>
      <c r="Q4" s="4"/>
      <c r="R4" s="4"/>
    </row>
    <row r="5" spans="2:18">
      <c r="B5" s="104" t="s">
        <v>51</v>
      </c>
      <c r="C5" s="101"/>
      <c r="D5" s="101">
        <f>'ג. שאלון למילוי מגיש הבקשה'!D42</f>
        <v>0</v>
      </c>
      <c r="E5" s="19"/>
      <c r="F5" s="10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2:18">
      <c r="B6" s="218" t="s">
        <v>33</v>
      </c>
      <c r="C6" s="219"/>
      <c r="D6" s="223"/>
      <c r="E6" s="346" t="s">
        <v>322</v>
      </c>
      <c r="F6" s="347"/>
      <c r="G6" s="348"/>
      <c r="H6" s="346" t="s">
        <v>323</v>
      </c>
      <c r="I6" s="347"/>
      <c r="J6" s="348"/>
      <c r="K6" s="347" t="s">
        <v>324</v>
      </c>
      <c r="L6" s="347"/>
      <c r="M6" s="348"/>
      <c r="N6" s="105"/>
      <c r="O6" s="349" t="s">
        <v>58</v>
      </c>
      <c r="P6" s="350"/>
      <c r="Q6" s="350"/>
      <c r="R6" s="351"/>
    </row>
    <row r="7" spans="2:18" ht="30">
      <c r="B7" s="177" t="s">
        <v>325</v>
      </c>
      <c r="C7" s="177" t="s">
        <v>326</v>
      </c>
      <c r="D7" s="177" t="s">
        <v>156</v>
      </c>
      <c r="E7" s="177" t="s">
        <v>327</v>
      </c>
      <c r="F7" s="177" t="s">
        <v>328</v>
      </c>
      <c r="G7" s="177" t="s">
        <v>329</v>
      </c>
      <c r="H7" s="177" t="s">
        <v>330</v>
      </c>
      <c r="I7" s="177" t="s">
        <v>328</v>
      </c>
      <c r="J7" s="177" t="s">
        <v>331</v>
      </c>
      <c r="K7" s="222" t="s">
        <v>332</v>
      </c>
      <c r="L7" s="177" t="s">
        <v>328</v>
      </c>
      <c r="M7" s="177" t="s">
        <v>331</v>
      </c>
      <c r="N7" s="178"/>
      <c r="O7" s="133" t="s">
        <v>66</v>
      </c>
      <c r="P7" s="133" t="s">
        <v>67</v>
      </c>
      <c r="Q7" s="133" t="s">
        <v>68</v>
      </c>
      <c r="R7" s="133" t="s">
        <v>69</v>
      </c>
    </row>
    <row r="8" spans="2:18">
      <c r="B8" s="171"/>
      <c r="C8" s="171"/>
      <c r="D8" s="224"/>
      <c r="E8" s="224"/>
      <c r="F8" s="172"/>
      <c r="G8" s="220">
        <f t="shared" ref="G8:G28" si="0">D8*F8</f>
        <v>0</v>
      </c>
      <c r="H8" s="172"/>
      <c r="I8" s="172"/>
      <c r="J8" s="220">
        <f>$D8*I8</f>
        <v>0</v>
      </c>
      <c r="K8" s="225"/>
      <c r="L8" s="172"/>
      <c r="M8" s="220">
        <f>D8*L8</f>
        <v>0</v>
      </c>
      <c r="N8" s="173"/>
      <c r="O8" s="31"/>
      <c r="P8" s="31"/>
      <c r="Q8" s="99"/>
      <c r="R8" s="32"/>
    </row>
    <row r="9" spans="2:18">
      <c r="B9" s="171"/>
      <c r="C9" s="171"/>
      <c r="D9" s="224"/>
      <c r="E9" s="224"/>
      <c r="F9" s="172"/>
      <c r="G9" s="220">
        <f t="shared" si="0"/>
        <v>0</v>
      </c>
      <c r="H9" s="172"/>
      <c r="I9" s="172"/>
      <c r="J9" s="220">
        <f t="shared" ref="J9:J28" si="1">$D9*I9</f>
        <v>0</v>
      </c>
      <c r="K9" s="225"/>
      <c r="L9" s="172"/>
      <c r="M9" s="220">
        <f t="shared" ref="M9:M28" si="2">D9*L9</f>
        <v>0</v>
      </c>
      <c r="N9" s="173"/>
      <c r="O9" s="31"/>
      <c r="P9" s="31"/>
      <c r="Q9" s="99"/>
      <c r="R9" s="32"/>
    </row>
    <row r="10" spans="2:18">
      <c r="B10" s="171"/>
      <c r="C10" s="171"/>
      <c r="D10" s="224"/>
      <c r="E10" s="224"/>
      <c r="F10" s="172"/>
      <c r="G10" s="220">
        <f t="shared" si="0"/>
        <v>0</v>
      </c>
      <c r="H10" s="172"/>
      <c r="I10" s="172"/>
      <c r="J10" s="220">
        <f t="shared" si="1"/>
        <v>0</v>
      </c>
      <c r="K10" s="225"/>
      <c r="L10" s="172"/>
      <c r="M10" s="220">
        <f t="shared" si="2"/>
        <v>0</v>
      </c>
      <c r="N10" s="173"/>
      <c r="O10" s="31"/>
      <c r="P10" s="31"/>
      <c r="Q10" s="99"/>
      <c r="R10" s="32"/>
    </row>
    <row r="11" spans="2:18">
      <c r="B11" s="171"/>
      <c r="C11" s="171"/>
      <c r="D11" s="224"/>
      <c r="E11" s="224"/>
      <c r="F11" s="172"/>
      <c r="G11" s="220">
        <f t="shared" si="0"/>
        <v>0</v>
      </c>
      <c r="H11" s="172"/>
      <c r="I11" s="172"/>
      <c r="J11" s="220">
        <f t="shared" si="1"/>
        <v>0</v>
      </c>
      <c r="K11" s="225"/>
      <c r="L11" s="172"/>
      <c r="M11" s="220">
        <f t="shared" si="2"/>
        <v>0</v>
      </c>
      <c r="N11" s="173"/>
      <c r="O11" s="31"/>
      <c r="P11" s="31"/>
      <c r="Q11" s="99"/>
      <c r="R11" s="32"/>
    </row>
    <row r="12" spans="2:18">
      <c r="B12" s="171"/>
      <c r="C12" s="171"/>
      <c r="D12" s="224"/>
      <c r="E12" s="224"/>
      <c r="F12" s="172"/>
      <c r="G12" s="220">
        <f t="shared" si="0"/>
        <v>0</v>
      </c>
      <c r="H12" s="172"/>
      <c r="I12" s="172"/>
      <c r="J12" s="220">
        <f t="shared" si="1"/>
        <v>0</v>
      </c>
      <c r="K12" s="225"/>
      <c r="L12" s="172"/>
      <c r="M12" s="220">
        <f t="shared" si="2"/>
        <v>0</v>
      </c>
      <c r="N12" s="173"/>
      <c r="O12" s="31"/>
      <c r="P12" s="31"/>
      <c r="Q12" s="99"/>
      <c r="R12" s="32"/>
    </row>
    <row r="13" spans="2:18">
      <c r="B13" s="171"/>
      <c r="C13" s="171"/>
      <c r="D13" s="224"/>
      <c r="E13" s="224"/>
      <c r="F13" s="172"/>
      <c r="G13" s="220">
        <f t="shared" si="0"/>
        <v>0</v>
      </c>
      <c r="H13" s="172"/>
      <c r="I13" s="172"/>
      <c r="J13" s="220">
        <f t="shared" si="1"/>
        <v>0</v>
      </c>
      <c r="K13" s="225"/>
      <c r="L13" s="172"/>
      <c r="M13" s="220">
        <f t="shared" si="2"/>
        <v>0</v>
      </c>
      <c r="N13" s="173"/>
      <c r="O13" s="31"/>
      <c r="P13" s="31"/>
      <c r="Q13" s="99"/>
      <c r="R13" s="32"/>
    </row>
    <row r="14" spans="2:18">
      <c r="B14" s="171"/>
      <c r="C14" s="171"/>
      <c r="D14" s="224"/>
      <c r="E14" s="224"/>
      <c r="F14" s="172"/>
      <c r="G14" s="220">
        <f t="shared" si="0"/>
        <v>0</v>
      </c>
      <c r="H14" s="172"/>
      <c r="I14" s="172"/>
      <c r="J14" s="220">
        <f t="shared" si="1"/>
        <v>0</v>
      </c>
      <c r="K14" s="225"/>
      <c r="L14" s="172"/>
      <c r="M14" s="220">
        <f t="shared" si="2"/>
        <v>0</v>
      </c>
      <c r="N14" s="173"/>
      <c r="O14" s="31"/>
      <c r="P14" s="31"/>
      <c r="Q14" s="99"/>
      <c r="R14" s="32"/>
    </row>
    <row r="15" spans="2:18">
      <c r="B15" s="171"/>
      <c r="C15" s="171"/>
      <c r="D15" s="224"/>
      <c r="E15" s="224"/>
      <c r="F15" s="172"/>
      <c r="G15" s="220">
        <f t="shared" si="0"/>
        <v>0</v>
      </c>
      <c r="H15" s="172"/>
      <c r="I15" s="172"/>
      <c r="J15" s="220">
        <f t="shared" si="1"/>
        <v>0</v>
      </c>
      <c r="K15" s="225"/>
      <c r="L15" s="172"/>
      <c r="M15" s="220">
        <f t="shared" si="2"/>
        <v>0</v>
      </c>
      <c r="N15" s="173"/>
      <c r="O15" s="31"/>
      <c r="P15" s="31"/>
      <c r="Q15" s="99"/>
      <c r="R15" s="32"/>
    </row>
    <row r="16" spans="2:18">
      <c r="B16" s="171"/>
      <c r="C16" s="171"/>
      <c r="D16" s="224"/>
      <c r="E16" s="224"/>
      <c r="F16" s="172"/>
      <c r="G16" s="220">
        <f t="shared" si="0"/>
        <v>0</v>
      </c>
      <c r="H16" s="172"/>
      <c r="I16" s="172"/>
      <c r="J16" s="220">
        <f t="shared" si="1"/>
        <v>0</v>
      </c>
      <c r="K16" s="225"/>
      <c r="L16" s="172"/>
      <c r="M16" s="220">
        <f t="shared" si="2"/>
        <v>0</v>
      </c>
      <c r="N16" s="173"/>
      <c r="O16" s="31"/>
      <c r="P16" s="31"/>
      <c r="Q16" s="99"/>
      <c r="R16" s="32"/>
    </row>
    <row r="17" spans="2:18">
      <c r="B17" s="171"/>
      <c r="C17" s="171"/>
      <c r="D17" s="224"/>
      <c r="E17" s="224"/>
      <c r="F17" s="172"/>
      <c r="G17" s="220">
        <f t="shared" si="0"/>
        <v>0</v>
      </c>
      <c r="H17" s="172"/>
      <c r="I17" s="172"/>
      <c r="J17" s="220">
        <f t="shared" si="1"/>
        <v>0</v>
      </c>
      <c r="K17" s="225"/>
      <c r="L17" s="172"/>
      <c r="M17" s="220">
        <f t="shared" si="2"/>
        <v>0</v>
      </c>
      <c r="N17" s="173"/>
      <c r="O17" s="31"/>
      <c r="P17" s="31"/>
      <c r="Q17" s="99"/>
      <c r="R17" s="32"/>
    </row>
    <row r="18" spans="2:18">
      <c r="B18" s="171"/>
      <c r="C18" s="171"/>
      <c r="D18" s="224"/>
      <c r="E18" s="224"/>
      <c r="F18" s="172"/>
      <c r="G18" s="220">
        <f t="shared" si="0"/>
        <v>0</v>
      </c>
      <c r="H18" s="172"/>
      <c r="I18" s="172"/>
      <c r="J18" s="220">
        <f t="shared" si="1"/>
        <v>0</v>
      </c>
      <c r="K18" s="225"/>
      <c r="L18" s="172"/>
      <c r="M18" s="220">
        <f t="shared" si="2"/>
        <v>0</v>
      </c>
      <c r="N18" s="173"/>
      <c r="O18" s="31"/>
      <c r="P18" s="31"/>
      <c r="Q18" s="99"/>
      <c r="R18" s="32"/>
    </row>
    <row r="19" spans="2:18">
      <c r="B19" s="171"/>
      <c r="C19" s="171"/>
      <c r="D19" s="224"/>
      <c r="E19" s="224"/>
      <c r="F19" s="172"/>
      <c r="G19" s="220">
        <f t="shared" si="0"/>
        <v>0</v>
      </c>
      <c r="H19" s="172"/>
      <c r="I19" s="172"/>
      <c r="J19" s="220">
        <f t="shared" si="1"/>
        <v>0</v>
      </c>
      <c r="K19" s="225"/>
      <c r="L19" s="172"/>
      <c r="M19" s="220">
        <f t="shared" si="2"/>
        <v>0</v>
      </c>
      <c r="N19" s="173"/>
      <c r="O19" s="31"/>
      <c r="P19" s="31"/>
      <c r="Q19" s="99"/>
      <c r="R19" s="32"/>
    </row>
    <row r="20" spans="2:18">
      <c r="B20" s="171"/>
      <c r="C20" s="171"/>
      <c r="D20" s="224"/>
      <c r="E20" s="224"/>
      <c r="F20" s="172"/>
      <c r="G20" s="220">
        <f t="shared" si="0"/>
        <v>0</v>
      </c>
      <c r="H20" s="172"/>
      <c r="I20" s="172"/>
      <c r="J20" s="220">
        <f t="shared" si="1"/>
        <v>0</v>
      </c>
      <c r="K20" s="225"/>
      <c r="L20" s="172"/>
      <c r="M20" s="220">
        <f t="shared" si="2"/>
        <v>0</v>
      </c>
      <c r="N20" s="173"/>
      <c r="O20" s="31"/>
      <c r="P20" s="31"/>
      <c r="Q20" s="99"/>
      <c r="R20" s="32"/>
    </row>
    <row r="21" spans="2:18">
      <c r="B21" s="171"/>
      <c r="C21" s="171"/>
      <c r="D21" s="224"/>
      <c r="E21" s="224"/>
      <c r="F21" s="172"/>
      <c r="G21" s="220">
        <f t="shared" si="0"/>
        <v>0</v>
      </c>
      <c r="H21" s="172"/>
      <c r="I21" s="172"/>
      <c r="J21" s="220">
        <f t="shared" si="1"/>
        <v>0</v>
      </c>
      <c r="K21" s="225"/>
      <c r="L21" s="172"/>
      <c r="M21" s="220">
        <f t="shared" si="2"/>
        <v>0</v>
      </c>
      <c r="N21" s="173"/>
      <c r="O21" s="31"/>
      <c r="P21" s="31"/>
      <c r="Q21" s="99"/>
      <c r="R21" s="32"/>
    </row>
    <row r="22" spans="2:18">
      <c r="B22" s="171"/>
      <c r="C22" s="171"/>
      <c r="D22" s="224"/>
      <c r="E22" s="224"/>
      <c r="F22" s="172"/>
      <c r="G22" s="220">
        <f t="shared" si="0"/>
        <v>0</v>
      </c>
      <c r="H22" s="172"/>
      <c r="I22" s="172"/>
      <c r="J22" s="220">
        <f t="shared" si="1"/>
        <v>0</v>
      </c>
      <c r="K22" s="225"/>
      <c r="L22" s="172"/>
      <c r="M22" s="220">
        <f t="shared" si="2"/>
        <v>0</v>
      </c>
      <c r="N22" s="173"/>
      <c r="O22" s="31"/>
      <c r="P22" s="31"/>
      <c r="Q22" s="99"/>
      <c r="R22" s="32"/>
    </row>
    <row r="23" spans="2:18">
      <c r="B23" s="171"/>
      <c r="C23" s="171"/>
      <c r="D23" s="224"/>
      <c r="E23" s="224"/>
      <c r="F23" s="172"/>
      <c r="G23" s="220">
        <f t="shared" si="0"/>
        <v>0</v>
      </c>
      <c r="H23" s="172"/>
      <c r="I23" s="172"/>
      <c r="J23" s="220">
        <f t="shared" si="1"/>
        <v>0</v>
      </c>
      <c r="K23" s="225"/>
      <c r="L23" s="172"/>
      <c r="M23" s="220">
        <f t="shared" si="2"/>
        <v>0</v>
      </c>
      <c r="N23" s="173"/>
      <c r="O23" s="31"/>
      <c r="P23" s="31"/>
      <c r="Q23" s="99"/>
      <c r="R23" s="32"/>
    </row>
    <row r="24" spans="2:18">
      <c r="B24" s="171"/>
      <c r="C24" s="171"/>
      <c r="D24" s="224"/>
      <c r="E24" s="224"/>
      <c r="F24" s="172"/>
      <c r="G24" s="220">
        <f t="shared" si="0"/>
        <v>0</v>
      </c>
      <c r="H24" s="172"/>
      <c r="I24" s="172"/>
      <c r="J24" s="220">
        <f t="shared" si="1"/>
        <v>0</v>
      </c>
      <c r="K24" s="225"/>
      <c r="L24" s="172"/>
      <c r="M24" s="220">
        <f t="shared" si="2"/>
        <v>0</v>
      </c>
      <c r="N24" s="173"/>
      <c r="O24" s="31"/>
      <c r="P24" s="31"/>
      <c r="Q24" s="99"/>
      <c r="R24" s="32"/>
    </row>
    <row r="25" spans="2:18">
      <c r="B25" s="171"/>
      <c r="C25" s="171"/>
      <c r="D25" s="224"/>
      <c r="E25" s="224"/>
      <c r="F25" s="172"/>
      <c r="G25" s="220">
        <f t="shared" si="0"/>
        <v>0</v>
      </c>
      <c r="H25" s="172"/>
      <c r="I25" s="172"/>
      <c r="J25" s="220">
        <f t="shared" si="1"/>
        <v>0</v>
      </c>
      <c r="K25" s="225"/>
      <c r="L25" s="172"/>
      <c r="M25" s="220">
        <f t="shared" si="2"/>
        <v>0</v>
      </c>
      <c r="N25" s="173"/>
      <c r="O25" s="31"/>
      <c r="P25" s="31"/>
      <c r="Q25" s="99"/>
      <c r="R25" s="32"/>
    </row>
    <row r="26" spans="2:18">
      <c r="B26" s="171"/>
      <c r="C26" s="171"/>
      <c r="D26" s="224"/>
      <c r="E26" s="224"/>
      <c r="F26" s="172"/>
      <c r="G26" s="220">
        <f t="shared" si="0"/>
        <v>0</v>
      </c>
      <c r="H26" s="172"/>
      <c r="I26" s="172"/>
      <c r="J26" s="220">
        <f t="shared" si="1"/>
        <v>0</v>
      </c>
      <c r="K26" s="225"/>
      <c r="L26" s="172"/>
      <c r="M26" s="220">
        <f t="shared" si="2"/>
        <v>0</v>
      </c>
      <c r="N26" s="173"/>
      <c r="O26" s="31"/>
      <c r="P26" s="31"/>
      <c r="Q26" s="99"/>
      <c r="R26" s="32"/>
    </row>
    <row r="27" spans="2:18">
      <c r="B27" s="171"/>
      <c r="C27" s="171"/>
      <c r="D27" s="224"/>
      <c r="E27" s="224"/>
      <c r="F27" s="172"/>
      <c r="G27" s="221">
        <f t="shared" si="0"/>
        <v>0</v>
      </c>
      <c r="H27" s="174"/>
      <c r="I27" s="172"/>
      <c r="J27" s="221">
        <f t="shared" si="1"/>
        <v>0</v>
      </c>
      <c r="K27" s="225"/>
      <c r="L27" s="172"/>
      <c r="M27" s="221">
        <f t="shared" si="2"/>
        <v>0</v>
      </c>
      <c r="N27" s="173"/>
      <c r="O27" s="31"/>
      <c r="P27" s="31"/>
      <c r="Q27" s="99"/>
      <c r="R27" s="32"/>
    </row>
    <row r="28" spans="2:18">
      <c r="B28" s="171"/>
      <c r="C28" s="171"/>
      <c r="D28" s="224"/>
      <c r="E28" s="224"/>
      <c r="F28" s="172"/>
      <c r="G28" s="220">
        <f t="shared" si="0"/>
        <v>0</v>
      </c>
      <c r="H28" s="172"/>
      <c r="I28" s="172"/>
      <c r="J28" s="220">
        <f t="shared" si="1"/>
        <v>0</v>
      </c>
      <c r="K28" s="225"/>
      <c r="L28" s="172"/>
      <c r="M28" s="220">
        <f t="shared" si="2"/>
        <v>0</v>
      </c>
      <c r="N28" s="173"/>
      <c r="O28" s="31"/>
      <c r="P28" s="31"/>
      <c r="Q28" s="99"/>
      <c r="R28" s="32"/>
    </row>
    <row r="29" spans="2:18">
      <c r="B29" s="164" t="s">
        <v>333</v>
      </c>
      <c r="C29" s="140"/>
      <c r="D29" s="211"/>
      <c r="E29" s="226"/>
      <c r="F29" s="217"/>
      <c r="G29" s="26">
        <f>SUM(G8:G28)</f>
        <v>0</v>
      </c>
      <c r="H29" s="26"/>
      <c r="I29" s="26"/>
      <c r="J29" s="26">
        <f>SUM(J8:J28)</f>
        <v>0</v>
      </c>
      <c r="K29" s="217"/>
      <c r="L29" s="26"/>
      <c r="M29" s="26">
        <f>SUM(M8:M28)</f>
        <v>0</v>
      </c>
      <c r="N29" s="173"/>
      <c r="O29" s="26" t="str">
        <f>B29</f>
        <v>סה"כ  ציוד נוסף כולל מע"מ</v>
      </c>
      <c r="P29" s="26"/>
      <c r="Q29" s="26"/>
      <c r="R29" s="26">
        <f>SUM(R8:R28)</f>
        <v>0</v>
      </c>
    </row>
    <row r="30" spans="2:18">
      <c r="N30" s="173"/>
    </row>
    <row r="31" spans="2:18">
      <c r="N31" s="173"/>
      <c r="R31" s="14"/>
    </row>
    <row r="32" spans="2:18">
      <c r="N32" s="173"/>
      <c r="R32" s="14"/>
    </row>
    <row r="33" spans="14:18">
      <c r="N33" s="173"/>
      <c r="R33" s="14"/>
    </row>
  </sheetData>
  <sheetProtection sheet="1" objects="1" scenarios="1"/>
  <mergeCells count="4">
    <mergeCell ref="E6:G6"/>
    <mergeCell ref="H6:J6"/>
    <mergeCell ref="K6:M6"/>
    <mergeCell ref="O6:R6"/>
  </mergeCells>
  <dataValidations disablePrompts="1" count="1">
    <dataValidation type="whole" allowBlank="1" showInputMessage="1" showErrorMessage="1" error="נא לכתוב מספר בין 10 ל80" sqref="D5">
      <formula1>10</formula1>
      <formula2>80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1:G50"/>
  <sheetViews>
    <sheetView rightToLeft="1" zoomScale="80" zoomScaleNormal="80" workbookViewId="0"/>
  </sheetViews>
  <sheetFormatPr defaultColWidth="9" defaultRowHeight="15"/>
  <cols>
    <col min="1" max="1" width="4.375" style="4" customWidth="1"/>
    <col min="2" max="2" width="30.5" style="4" customWidth="1"/>
    <col min="3" max="3" width="21" style="4" customWidth="1"/>
    <col min="4" max="4" width="17.375" style="4" customWidth="1"/>
    <col min="5" max="5" width="2.625" style="4" customWidth="1"/>
    <col min="6" max="16384" width="9" style="4"/>
  </cols>
  <sheetData>
    <row r="1" spans="2:2" s="19" customFormat="1"/>
    <row r="2" spans="2:2" s="19" customFormat="1"/>
    <row r="3" spans="2:2" s="19" customFormat="1"/>
    <row r="4" spans="2:2" s="19" customFormat="1">
      <c r="B4" s="25"/>
    </row>
    <row r="5" spans="2:2" s="19" customFormat="1"/>
    <row r="6" spans="2:2" s="19" customFormat="1"/>
    <row r="7" spans="2:2" s="19" customFormat="1"/>
    <row r="8" spans="2:2" s="19" customFormat="1">
      <c r="B8" s="72" t="s">
        <v>38</v>
      </c>
    </row>
    <row r="9" spans="2:2" s="19" customFormat="1">
      <c r="B9" s="4" t="s">
        <v>2</v>
      </c>
    </row>
    <row r="10" spans="2:2" s="19" customFormat="1"/>
    <row r="11" spans="2:2" s="19" customFormat="1">
      <c r="B11" s="72" t="s">
        <v>337</v>
      </c>
    </row>
    <row r="12" spans="2:2" s="19" customFormat="1">
      <c r="B12" s="72"/>
    </row>
    <row r="13" spans="2:2" s="19" customFormat="1">
      <c r="B13" s="22" t="s">
        <v>344</v>
      </c>
    </row>
    <row r="14" spans="2:2" s="19" customFormat="1">
      <c r="B14" s="90" t="s">
        <v>346</v>
      </c>
    </row>
    <row r="15" spans="2:2" s="19" customFormat="1">
      <c r="B15" s="90" t="s">
        <v>370</v>
      </c>
    </row>
    <row r="16" spans="2:2" s="19" customFormat="1">
      <c r="B16" s="90" t="s">
        <v>334</v>
      </c>
    </row>
    <row r="17" spans="2:4" s="19" customFormat="1">
      <c r="B17" s="90" t="s">
        <v>335</v>
      </c>
    </row>
    <row r="18" spans="2:4" s="19" customFormat="1">
      <c r="B18" s="90" t="s">
        <v>336</v>
      </c>
    </row>
    <row r="19" spans="2:4" s="19" customFormat="1">
      <c r="B19" s="90" t="s">
        <v>388</v>
      </c>
    </row>
    <row r="20" spans="2:4" s="19" customFormat="1">
      <c r="B20" s="90" t="s">
        <v>371</v>
      </c>
    </row>
    <row r="21" spans="2:4" s="19" customFormat="1"/>
    <row r="22" spans="2:4">
      <c r="B22" s="5" t="str">
        <f>'ג. שאלון למילוי מגיש הבקשה'!C24</f>
        <v>שם המסגרת</v>
      </c>
      <c r="C22" s="5">
        <f>'ג. שאלון למילוי מגיש הבקשה'!D24</f>
        <v>0</v>
      </c>
    </row>
    <row r="23" spans="2:4">
      <c r="B23" s="5" t="str">
        <f>'ג. שאלון למילוי מגיש הבקשה'!C26</f>
        <v>סוג המסגרת</v>
      </c>
      <c r="C23" s="5" t="str">
        <f>'ג. שאלון למילוי מגיש הבקשה'!D26</f>
        <v>נא לבחור מתוך הרשימה</v>
      </c>
    </row>
    <row r="24" spans="2:4">
      <c r="B24" s="5" t="str">
        <f>'ג. שאלון למילוי מגיש הבקשה'!C42</f>
        <v>מספר האנשים שעבורם מיועד הפרויקט</v>
      </c>
      <c r="C24" s="5">
        <f>'ג. שאלון למילוי מגיש הבקשה'!D42</f>
        <v>0</v>
      </c>
    </row>
    <row r="26" spans="2:4">
      <c r="B26" s="229" t="s">
        <v>372</v>
      </c>
      <c r="C26" s="229" t="s">
        <v>338</v>
      </c>
      <c r="D26" s="229" t="s">
        <v>339</v>
      </c>
    </row>
    <row r="27" spans="2:4">
      <c r="B27" s="151" t="str">
        <f>'ב. תוכן עניינים'!C17</f>
        <v>ציוד כללי למתחם</v>
      </c>
      <c r="C27" s="91">
        <f>'ד. ציוד כללי למתחם'!H47</f>
        <v>0</v>
      </c>
      <c r="D27" s="91">
        <f>'ד. ציוד כללי למתחם'!N47</f>
        <v>0</v>
      </c>
    </row>
    <row r="28" spans="2:4">
      <c r="B28" s="151" t="str">
        <f>'ב. תוכן עניינים'!C18</f>
        <v>ציוד חדרי קבוצות</v>
      </c>
      <c r="C28" s="91">
        <f>'ה. ציוד חדרי קבוצות'!H38</f>
        <v>0</v>
      </c>
      <c r="D28" s="91">
        <f>'ה. ציוד חדרי קבוצות'!N38</f>
        <v>0</v>
      </c>
    </row>
    <row r="29" spans="2:4">
      <c r="B29" s="151" t="str">
        <f>'ב. תוכן עניינים'!C19</f>
        <v>ריפוי בעיסוק</v>
      </c>
      <c r="C29" s="91">
        <f>'ו. ריפוי בעיסוק'!H51</f>
        <v>0</v>
      </c>
      <c r="D29" s="91">
        <f>'ו. ריפוי בעיסוק'!N51</f>
        <v>0</v>
      </c>
    </row>
    <row r="30" spans="2:4">
      <c r="B30" s="151" t="str">
        <f>'ב. תוכן עניינים'!C20</f>
        <v>קלינאות תקשורת</v>
      </c>
      <c r="C30" s="91">
        <f>'ז. קלינאות תקשורת'!H33</f>
        <v>0</v>
      </c>
      <c r="D30" s="91">
        <f>'ז. קלינאות תקשורת'!N33</f>
        <v>0</v>
      </c>
    </row>
    <row r="31" spans="2:4">
      <c r="B31" s="151" t="str">
        <f>'ב. תוכן עניינים'!C21</f>
        <v>חדר סנוזלן</v>
      </c>
      <c r="C31" s="91">
        <f>'ח. סנוזלן'!H23</f>
        <v>0</v>
      </c>
      <c r="D31" s="91">
        <f>'ח. סנוזלן'!N23</f>
        <v>0</v>
      </c>
    </row>
    <row r="32" spans="2:4">
      <c r="B32" s="151" t="str">
        <f>'ב. תוכן עניינים'!C22</f>
        <v>מתקני חצר</v>
      </c>
      <c r="C32" s="91">
        <f>'ט. מתקני חצר '!I27</f>
        <v>0</v>
      </c>
      <c r="D32" s="91">
        <f>'ט. מתקני חצר '!O27</f>
        <v>0</v>
      </c>
    </row>
    <row r="33" spans="2:7">
      <c r="B33" s="151" t="str">
        <f>'ב. תוכן עניינים'!C23</f>
        <v>פיזיותרפיה</v>
      </c>
      <c r="C33" s="91">
        <f>'י. פיזיותרפיה'!H80</f>
        <v>0</v>
      </c>
      <c r="D33" s="91">
        <f>'י. פיזיותרפיה'!N80</f>
        <v>0</v>
      </c>
    </row>
    <row r="34" spans="2:7">
      <c r="B34" s="151" t="str">
        <f>'ב. תוכן עניינים'!C24</f>
        <v>ציוד טיפולי שיקומי</v>
      </c>
      <c r="C34" s="91">
        <f>'יא. ציוד טיפולי-שיקומי'!H17</f>
        <v>0</v>
      </c>
      <c r="D34" s="91">
        <f>'יא. ציוד טיפולי-שיקומי'!N17</f>
        <v>0</v>
      </c>
    </row>
    <row r="35" spans="2:7">
      <c r="B35" s="151" t="str">
        <f>'ב. תוכן עניינים'!C25</f>
        <v>ציוד מטבח מחמם</v>
      </c>
      <c r="C35" s="91">
        <f>'יב. מטבח מחמם'!H22</f>
        <v>0</v>
      </c>
      <c r="D35" s="91">
        <f>'יב. מטבח מחמם'!N22</f>
        <v>0</v>
      </c>
      <c r="F35" s="90" t="str">
        <f>IF(OR(C35=0,C36=0)=TRUE,"","יש לבחור ציוד מסוג אחד בלבד - מחמם או מבשל")</f>
        <v/>
      </c>
    </row>
    <row r="36" spans="2:7">
      <c r="B36" s="151" t="str">
        <f>'ב. תוכן עניינים'!C26</f>
        <v>ציוד מטבח מבשל</v>
      </c>
      <c r="C36" s="91">
        <f>'יג. מטבח מבשל'!H32</f>
        <v>0</v>
      </c>
      <c r="D36" s="91">
        <f>'יג. מטבח מבשל'!N32</f>
        <v>0</v>
      </c>
      <c r="F36" s="90" t="str">
        <f>IF(OR(C35=0,C36=0)=TRUE,"","יש לבחור ציוד מסוג אחד בלבד - מחמם או מבשל")</f>
        <v/>
      </c>
    </row>
    <row r="37" spans="2:7">
      <c r="B37" s="151" t="str">
        <f>'ב. תוכן עניינים'!C27</f>
        <v>ציוד פעילות גופנית- זוזו</v>
      </c>
      <c r="C37" s="91">
        <f>'יד. ציוד פעילות גופנית- זוזו'!I18</f>
        <v>0</v>
      </c>
      <c r="D37" s="91">
        <f>'יד. ציוד פעילות גופנית- זוזו'!O18</f>
        <v>0</v>
      </c>
    </row>
    <row r="38" spans="2:7">
      <c r="B38" s="151" t="str">
        <f>'ב. תוכן עניינים'!C28</f>
        <v>ציוד לצוות</v>
      </c>
      <c r="C38" s="91">
        <f>'טו. ציוד צוות'!H15</f>
        <v>0</v>
      </c>
      <c r="D38" s="91">
        <f>'טו. ציוד צוות'!N15</f>
        <v>0</v>
      </c>
    </row>
    <row r="39" spans="2:7">
      <c r="B39" s="151" t="str">
        <f>'ב. תוכן עניינים'!C29</f>
        <v>ציוד נוסף</v>
      </c>
      <c r="C39" s="91">
        <f>'טז. ציוד נוסף'!M29</f>
        <v>0</v>
      </c>
      <c r="D39" s="91">
        <f>'טז. ציוד נוסף'!R29</f>
        <v>0</v>
      </c>
    </row>
    <row r="40" spans="2:7" s="5" customFormat="1">
      <c r="B40" s="230" t="s">
        <v>340</v>
      </c>
      <c r="C40" s="231">
        <f>SUM(C27:C39)</f>
        <v>0</v>
      </c>
      <c r="D40" s="231">
        <f>SUM(D27:D39)</f>
        <v>0</v>
      </c>
    </row>
    <row r="41" spans="2:7" s="5" customFormat="1">
      <c r="B41" s="89"/>
      <c r="C41" s="80"/>
      <c r="D41" s="80"/>
    </row>
    <row r="42" spans="2:7">
      <c r="B42" s="5" t="s">
        <v>341</v>
      </c>
      <c r="C42" s="227"/>
      <c r="D42" s="24"/>
      <c r="E42" s="24"/>
      <c r="F42" s="19"/>
      <c r="G42" s="19"/>
    </row>
    <row r="43" spans="2:7">
      <c r="B43" s="5"/>
      <c r="C43" s="49"/>
      <c r="D43" s="24"/>
      <c r="E43" s="24"/>
      <c r="F43" s="19"/>
      <c r="G43" s="19"/>
    </row>
    <row r="44" spans="2:7">
      <c r="B44" s="5" t="s">
        <v>342</v>
      </c>
      <c r="C44" s="228"/>
    </row>
    <row r="45" spans="2:7">
      <c r="B45" s="5"/>
      <c r="C45" s="49"/>
    </row>
    <row r="46" spans="2:7">
      <c r="B46" s="5" t="s">
        <v>343</v>
      </c>
      <c r="C46" s="324"/>
    </row>
    <row r="50" spans="3:4">
      <c r="C50" s="92"/>
      <c r="D50" s="92"/>
    </row>
  </sheetData>
  <sheetProtection sheet="1" formatCells="0" formatColumns="0" formatRows="0"/>
  <pageMargins left="0.7" right="0.7" top="0.75" bottom="0.75" header="0.3" footer="0.3"/>
  <pageSetup paperSize="9" scale="92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H322"/>
  <sheetViews>
    <sheetView rightToLeft="1" zoomScale="80" zoomScaleNormal="8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9" defaultRowHeight="14.25"/>
  <cols>
    <col min="1" max="1" width="31.125" style="261" customWidth="1"/>
    <col min="2" max="2" width="14" customWidth="1"/>
    <col min="3" max="3" width="9.5" customWidth="1"/>
    <col min="4" max="4" width="1.625" customWidth="1"/>
    <col min="5" max="5" width="21.625" customWidth="1"/>
    <col min="6" max="6" width="10.125" customWidth="1"/>
    <col min="7" max="7" width="10.5" customWidth="1"/>
    <col min="8" max="8" width="10.625" customWidth="1"/>
  </cols>
  <sheetData>
    <row r="1" spans="1:8" ht="15">
      <c r="A1" s="24" t="str">
        <f>'ב. תוכן עניינים'!C31</f>
        <v>סיכום מפורט (לשימוש משרדי)</v>
      </c>
      <c r="B1" s="19"/>
      <c r="C1" s="103"/>
      <c r="D1" s="19"/>
      <c r="E1" s="19"/>
      <c r="F1" s="19"/>
      <c r="G1" s="264"/>
      <c r="H1" s="103"/>
    </row>
    <row r="2" spans="1:8" ht="15">
      <c r="A2" s="104" t="s">
        <v>353</v>
      </c>
      <c r="B2" s="19">
        <f>'יח. סיכום'!C42</f>
        <v>0</v>
      </c>
      <c r="C2" s="103"/>
      <c r="D2" s="19"/>
      <c r="E2" s="19"/>
      <c r="F2" s="19"/>
      <c r="G2" s="264"/>
      <c r="H2" s="103"/>
    </row>
    <row r="3" spans="1:8" ht="15">
      <c r="A3" s="104" t="str">
        <f>'ג. שאלון למילוי מגיש הבקשה'!C24</f>
        <v>שם המסגרת</v>
      </c>
      <c r="B3" s="19">
        <f>'ג. שאלון למילוי מגיש הבקשה'!D24</f>
        <v>0</v>
      </c>
      <c r="C3" s="103"/>
      <c r="D3" s="19"/>
      <c r="E3" s="19"/>
      <c r="F3" s="19"/>
      <c r="G3" s="264"/>
      <c r="H3" s="103"/>
    </row>
    <row r="4" spans="1:8" ht="15">
      <c r="A4" s="104" t="str">
        <f>'ג. שאלון למילוי מגיש הבקשה'!C26</f>
        <v>סוג המסגרת</v>
      </c>
      <c r="B4" s="264" t="str">
        <f>'ג. שאלון למילוי מגיש הבקשה'!D26</f>
        <v>נא לבחור מתוך הרשימה</v>
      </c>
      <c r="C4" s="103"/>
      <c r="D4" s="19"/>
      <c r="E4" s="19"/>
      <c r="F4" s="19"/>
      <c r="G4" s="264"/>
      <c r="H4" s="103"/>
    </row>
    <row r="5" spans="1:8" ht="15">
      <c r="A5" s="101" t="str">
        <f>'ג. שאלון למילוי מגיש הבקשה'!C42</f>
        <v>מספר האנשים שעבורם מיועד הפרויקט</v>
      </c>
      <c r="B5" s="19">
        <f>'ג. שאלון למילוי מגיש הבקשה'!D42</f>
        <v>0</v>
      </c>
      <c r="C5" s="103"/>
      <c r="D5" s="19"/>
      <c r="E5" s="19"/>
      <c r="F5" s="19"/>
      <c r="G5" s="264"/>
      <c r="H5" s="103"/>
    </row>
    <row r="6" spans="1:8" ht="15">
      <c r="A6" s="181"/>
      <c r="B6" s="265" t="s">
        <v>354</v>
      </c>
      <c r="C6" s="266"/>
      <c r="D6" s="19"/>
      <c r="E6" s="265" t="s">
        <v>355</v>
      </c>
      <c r="F6" s="267"/>
      <c r="G6" s="268"/>
      <c r="H6" s="266"/>
    </row>
    <row r="7" spans="1:8" ht="45">
      <c r="A7" s="181" t="s">
        <v>152</v>
      </c>
      <c r="B7" s="133" t="s">
        <v>156</v>
      </c>
      <c r="C7" s="182" t="s">
        <v>157</v>
      </c>
      <c r="D7" s="101"/>
      <c r="E7" s="133" t="s">
        <v>66</v>
      </c>
      <c r="F7" s="133" t="s">
        <v>67</v>
      </c>
      <c r="G7" s="183" t="s">
        <v>68</v>
      </c>
      <c r="H7" s="182" t="s">
        <v>69</v>
      </c>
    </row>
    <row r="8" spans="1:8" s="261" customFormat="1" ht="15">
      <c r="A8" s="127" t="str">
        <f>'יח. סיכום'!B27</f>
        <v>ציוד כללי למתחם</v>
      </c>
      <c r="B8" s="155"/>
      <c r="C8" s="155"/>
      <c r="D8" s="24"/>
      <c r="E8" s="127" t="str">
        <f>A8</f>
        <v>ציוד כללי למתחם</v>
      </c>
      <c r="F8" s="127"/>
      <c r="G8" s="263"/>
      <c r="H8" s="127"/>
    </row>
    <row r="9" spans="1:8" ht="30">
      <c r="A9" s="113" t="str">
        <f>'ד. ציוד כללי למתחם'!B9</f>
        <v xml:space="preserve">רמה א' - סט ציוד לסדנאות: קרמיקה/  נגרות/ מחשבים ומולטימדיה  </v>
      </c>
      <c r="B9" s="269">
        <f>'ד. ציוד כללי למתחם'!G9</f>
        <v>0</v>
      </c>
      <c r="C9" s="269">
        <f>'ד. ציוד כללי למתחם'!H9</f>
        <v>0</v>
      </c>
      <c r="D9" s="19"/>
      <c r="E9" s="184">
        <f>'ד. ציוד כללי למתחם'!K9</f>
        <v>0</v>
      </c>
      <c r="F9" s="184">
        <f>'ד. ציוד כללי למתחם'!L9</f>
        <v>0</v>
      </c>
      <c r="G9" s="185" t="str">
        <f>IF(F9=0,"",'ד. ציוד כללי למתחם'!M9)</f>
        <v/>
      </c>
      <c r="H9" s="184">
        <f>'ד. ציוד כללי למתחם'!N9</f>
        <v>0</v>
      </c>
    </row>
    <row r="10" spans="1:8" ht="30">
      <c r="A10" s="113" t="str">
        <f>'ד. ציוד כללי למתחם'!B10</f>
        <v xml:space="preserve">רמה ב' - סט ציוד לסדנאות: גינון עם אדניות מוגבהות/ מוזיקה/ בישול/ אפיה/ בית קפה </v>
      </c>
      <c r="B10" s="269">
        <f>'ד. ציוד כללי למתחם'!G10</f>
        <v>0</v>
      </c>
      <c r="C10" s="269">
        <f>'ד. ציוד כללי למתחם'!H10</f>
        <v>0</v>
      </c>
      <c r="D10" s="19"/>
      <c r="E10" s="184">
        <f>'ד. ציוד כללי למתחם'!K10</f>
        <v>0</v>
      </c>
      <c r="F10" s="184">
        <f>'ד. ציוד כללי למתחם'!L10</f>
        <v>0</v>
      </c>
      <c r="G10" s="185" t="str">
        <f>IF(F10=0,"",'ד. ציוד כללי למתחם'!M10)</f>
        <v/>
      </c>
      <c r="H10" s="184">
        <f>'ד. ציוד כללי למתחם'!N10</f>
        <v>0</v>
      </c>
    </row>
    <row r="11" spans="1:8" ht="15">
      <c r="A11" s="113" t="str">
        <f>'ד. ציוד כללי למתחם'!B13</f>
        <v xml:space="preserve">פינת ישיבה ללובי  </v>
      </c>
      <c r="B11" s="269">
        <f>'ד. ציוד כללי למתחם'!G13</f>
        <v>0</v>
      </c>
      <c r="C11" s="269">
        <f>'ד. ציוד כללי למתחם'!H13</f>
        <v>0</v>
      </c>
      <c r="D11" s="19"/>
      <c r="E11" s="184">
        <f>'ד. ציוד כללי למתחם'!K13</f>
        <v>0</v>
      </c>
      <c r="F11" s="184">
        <f>'ד. ציוד כללי למתחם'!L13</f>
        <v>0</v>
      </c>
      <c r="G11" s="185" t="str">
        <f>IF(F11=0,"",'ד. ציוד כללי למתחם'!M13)</f>
        <v/>
      </c>
      <c r="H11" s="184">
        <f>'ד. ציוד כללי למתחם'!N13</f>
        <v>0</v>
      </c>
    </row>
    <row r="12" spans="1:8" ht="15">
      <c r="A12" s="113" t="str">
        <f>'ד. ציוד כללי למתחם'!B14</f>
        <v xml:space="preserve">ציוד מחסן - מדפים </v>
      </c>
      <c r="B12" s="269">
        <f>'ד. ציוד כללי למתחם'!G14</f>
        <v>0</v>
      </c>
      <c r="C12" s="269">
        <f>'ד. ציוד כללי למתחם'!H14</f>
        <v>0</v>
      </c>
      <c r="D12" s="19"/>
      <c r="E12" s="184">
        <f>'ד. ציוד כללי למתחם'!K14</f>
        <v>0</v>
      </c>
      <c r="F12" s="184">
        <f>'ד. ציוד כללי למתחם'!L14</f>
        <v>0</v>
      </c>
      <c r="G12" s="185" t="str">
        <f>IF(F12=0,"",'ד. ציוד כללי למתחם'!M14)</f>
        <v/>
      </c>
      <c r="H12" s="184">
        <f>'ד. ציוד כללי למתחם'!N14</f>
        <v>0</v>
      </c>
    </row>
    <row r="13" spans="1:8" ht="15">
      <c r="A13" s="113" t="str">
        <f>'ד. ציוד כללי למתחם'!B15</f>
        <v xml:space="preserve">אביזרי נוי  </v>
      </c>
      <c r="B13" s="269">
        <f>'ד. ציוד כללי למתחם'!G15</f>
        <v>0</v>
      </c>
      <c r="C13" s="269">
        <f>'ד. ציוד כללי למתחם'!H15</f>
        <v>0</v>
      </c>
      <c r="D13" s="19"/>
      <c r="E13" s="184">
        <f>'ד. ציוד כללי למתחם'!K15</f>
        <v>0</v>
      </c>
      <c r="F13" s="184">
        <f>'ד. ציוד כללי למתחם'!L15</f>
        <v>0</v>
      </c>
      <c r="G13" s="185" t="str">
        <f>IF(F13=0,"",'ד. ציוד כללי למתחם'!M15)</f>
        <v/>
      </c>
      <c r="H13" s="184">
        <f>'ד. ציוד כללי למתחם'!N15</f>
        <v>0</v>
      </c>
    </row>
    <row r="14" spans="1:8" ht="15">
      <c r="A14" s="113" t="str">
        <f>'ד. ציוד כללי למתחם'!B18</f>
        <v>מערכת הקרנה ומסך חשמלי</v>
      </c>
      <c r="B14" s="269">
        <f>'ד. ציוד כללי למתחם'!G18</f>
        <v>0</v>
      </c>
      <c r="C14" s="269">
        <f>'ד. ציוד כללי למתחם'!H18</f>
        <v>0</v>
      </c>
      <c r="D14" s="19"/>
      <c r="E14" s="184">
        <f>'ד. ציוד כללי למתחם'!K18</f>
        <v>0</v>
      </c>
      <c r="F14" s="184">
        <f>'ד. ציוד כללי למתחם'!L18</f>
        <v>0</v>
      </c>
      <c r="G14" s="185" t="str">
        <f>IF(F14=0,"",'ד. ציוד כללי למתחם'!M18)</f>
        <v/>
      </c>
      <c r="H14" s="184">
        <f>'ד. ציוד כללי למתחם'!N18</f>
        <v>0</v>
      </c>
    </row>
    <row r="15" spans="1:8" ht="15">
      <c r="A15" s="113" t="str">
        <f>'ד. ציוד כללי למתחם'!B19</f>
        <v xml:space="preserve">מחשב קומפלט </v>
      </c>
      <c r="B15" s="269">
        <f>'ד. ציוד כללי למתחם'!G19</f>
        <v>0</v>
      </c>
      <c r="C15" s="269">
        <f>'ד. ציוד כללי למתחם'!H19</f>
        <v>0</v>
      </c>
      <c r="D15" s="19"/>
      <c r="E15" s="184">
        <f>'ד. ציוד כללי למתחם'!K19</f>
        <v>0</v>
      </c>
      <c r="F15" s="184">
        <f>'ד. ציוד כללי למתחם'!L19</f>
        <v>0</v>
      </c>
      <c r="G15" s="185" t="str">
        <f>IF(F15=0,"",'ד. ציוד כללי למתחם'!M19)</f>
        <v/>
      </c>
      <c r="H15" s="184">
        <f>'ד. ציוד כללי למתחם'!N19</f>
        <v>0</v>
      </c>
    </row>
    <row r="16" spans="1:8" ht="15">
      <c r="A16" s="113" t="str">
        <f>'ד. ציוד כללי למתחם'!B20</f>
        <v xml:space="preserve">ציוד הגברה  </v>
      </c>
      <c r="B16" s="269">
        <f>'ד. ציוד כללי למתחם'!G20</f>
        <v>0</v>
      </c>
      <c r="C16" s="269">
        <f>'ד. ציוד כללי למתחם'!H20</f>
        <v>0</v>
      </c>
      <c r="D16" s="19"/>
      <c r="E16" s="184">
        <f>'ד. ציוד כללי למתחם'!K20</f>
        <v>0</v>
      </c>
      <c r="F16" s="184">
        <f>'ד. ציוד כללי למתחם'!L20</f>
        <v>0</v>
      </c>
      <c r="G16" s="185" t="str">
        <f>IF(F16=0,"",'ד. ציוד כללי למתחם'!M20)</f>
        <v/>
      </c>
      <c r="H16" s="184">
        <f>'ד. ציוד כללי למתחם'!N20</f>
        <v>0</v>
      </c>
    </row>
    <row r="17" spans="1:8" ht="15">
      <c r="A17" s="113" t="str">
        <f>'ד. ציוד כללי למתחם'!B23</f>
        <v xml:space="preserve">מכונת שטיפת רצפות </v>
      </c>
      <c r="B17" s="269">
        <f>'ד. ציוד כללי למתחם'!G23</f>
        <v>0</v>
      </c>
      <c r="C17" s="269">
        <f>'ד. ציוד כללי למתחם'!H23</f>
        <v>0</v>
      </c>
      <c r="D17" s="19"/>
      <c r="E17" s="184">
        <f>'ד. ציוד כללי למתחם'!K23</f>
        <v>0</v>
      </c>
      <c r="F17" s="184">
        <f>'ד. ציוד כללי למתחם'!L23</f>
        <v>0</v>
      </c>
      <c r="G17" s="185" t="str">
        <f>IF(F17=0,"",'ד. ציוד כללי למתחם'!M23)</f>
        <v/>
      </c>
      <c r="H17" s="184">
        <f>'ד. ציוד כללי למתחם'!N23</f>
        <v>0</v>
      </c>
    </row>
    <row r="18" spans="1:8" ht="15">
      <c r="A18" s="113" t="str">
        <f>'ד. ציוד כללי למתחם'!B24</f>
        <v>שואב אבק תעשייתי</v>
      </c>
      <c r="B18" s="269">
        <f>'ד. ציוד כללי למתחם'!G24</f>
        <v>0</v>
      </c>
      <c r="C18" s="269">
        <f>'ד. ציוד כללי למתחם'!H24</f>
        <v>0</v>
      </c>
      <c r="D18" s="19"/>
      <c r="E18" s="184">
        <f>'ד. ציוד כללי למתחם'!K24</f>
        <v>0</v>
      </c>
      <c r="F18" s="184">
        <f>'ד. ציוד כללי למתחם'!L24</f>
        <v>0</v>
      </c>
      <c r="G18" s="185" t="str">
        <f>IF(F18=0,"",'ד. ציוד כללי למתחם'!M24)</f>
        <v/>
      </c>
      <c r="H18" s="184">
        <f>'ד. ציוד כללי למתחם'!N24</f>
        <v>0</v>
      </c>
    </row>
    <row r="19" spans="1:8" ht="15">
      <c r="A19" s="113" t="str">
        <f>'ד. ציוד כללי למתחם'!B25</f>
        <v>מכונת כביסה 7 ק"ג</v>
      </c>
      <c r="B19" s="269">
        <f>'ד. ציוד כללי למתחם'!G25</f>
        <v>0</v>
      </c>
      <c r="C19" s="269">
        <f>'ד. ציוד כללי למתחם'!H25</f>
        <v>0</v>
      </c>
      <c r="D19" s="19"/>
      <c r="E19" s="184">
        <f>'ד. ציוד כללי למתחם'!K25</f>
        <v>0</v>
      </c>
      <c r="F19" s="184">
        <f>'ד. ציוד כללי למתחם'!L25</f>
        <v>0</v>
      </c>
      <c r="G19" s="185" t="str">
        <f>IF(F19=0,"",'ד. ציוד כללי למתחם'!M25)</f>
        <v/>
      </c>
      <c r="H19" s="184">
        <f>'ד. ציוד כללי למתחם'!N25</f>
        <v>0</v>
      </c>
    </row>
    <row r="20" spans="1:8" ht="15">
      <c r="A20" s="113" t="str">
        <f>'ד. ציוד כללי למתחם'!B26</f>
        <v>מייבש כביסה 7 ק"ג</v>
      </c>
      <c r="B20" s="269">
        <f>'ד. ציוד כללי למתחם'!G26</f>
        <v>0</v>
      </c>
      <c r="C20" s="269">
        <f>'ד. ציוד כללי למתחם'!H26</f>
        <v>0</v>
      </c>
      <c r="D20" s="19"/>
      <c r="E20" s="184">
        <f>'ד. ציוד כללי למתחם'!K26</f>
        <v>0</v>
      </c>
      <c r="F20" s="184">
        <f>'ד. ציוד כללי למתחם'!L26</f>
        <v>0</v>
      </c>
      <c r="G20" s="185" t="str">
        <f>IF(F20=0,"",'ד. ציוד כללי למתחם'!M26)</f>
        <v/>
      </c>
      <c r="H20" s="184">
        <f>'ד. ציוד כללי למתחם'!N26</f>
        <v>0</v>
      </c>
    </row>
    <row r="21" spans="1:8" ht="15">
      <c r="A21" s="113" t="str">
        <f>'ד. ציוד כללי למתחם'!B27</f>
        <v>סולם</v>
      </c>
      <c r="B21" s="269">
        <f>'ד. ציוד כללי למתחם'!G27</f>
        <v>0</v>
      </c>
      <c r="C21" s="269">
        <f>'ד. ציוד כללי למתחם'!H27</f>
        <v>0</v>
      </c>
      <c r="D21" s="19"/>
      <c r="E21" s="184">
        <f>'ד. ציוד כללי למתחם'!K27</f>
        <v>0</v>
      </c>
      <c r="F21" s="184">
        <f>'ד. ציוד כללי למתחם'!L27</f>
        <v>0</v>
      </c>
      <c r="G21" s="185" t="str">
        <f>IF(F21=0,"",'ד. ציוד כללי למתחם'!M27)</f>
        <v/>
      </c>
      <c r="H21" s="184">
        <f>'ד. ציוד כללי למתחם'!N27</f>
        <v>0</v>
      </c>
    </row>
    <row r="22" spans="1:8" ht="15">
      <c r="A22" s="113" t="str">
        <f>'ד. ציוד כללי למתחם'!B28</f>
        <v xml:space="preserve">ארגז כלים  </v>
      </c>
      <c r="B22" s="269">
        <f>'ד. ציוד כללי למתחם'!G28</f>
        <v>0</v>
      </c>
      <c r="C22" s="269">
        <f>'ד. ציוד כללי למתחם'!H28</f>
        <v>0</v>
      </c>
      <c r="D22" s="19"/>
      <c r="E22" s="184">
        <f>'ד. ציוד כללי למתחם'!K28</f>
        <v>0</v>
      </c>
      <c r="F22" s="184">
        <f>'ד. ציוד כללי למתחם'!L28</f>
        <v>0</v>
      </c>
      <c r="G22" s="185" t="str">
        <f>IF(F22=0,"",'ד. ציוד כללי למתחם'!M28)</f>
        <v/>
      </c>
      <c r="H22" s="184">
        <f>'ד. ציוד כללי למתחם'!N28</f>
        <v>0</v>
      </c>
    </row>
    <row r="23" spans="1:8" ht="15">
      <c r="A23" s="113" t="str">
        <f>'ד. ציוד כללי למתחם'!B29</f>
        <v xml:space="preserve">ציוד לתחזוקת חצר  וגינון </v>
      </c>
      <c r="B23" s="269">
        <f>'ד. ציוד כללי למתחם'!G29</f>
        <v>0</v>
      </c>
      <c r="C23" s="269">
        <f>'ד. ציוד כללי למתחם'!H29</f>
        <v>0</v>
      </c>
      <c r="D23" s="19"/>
      <c r="E23" s="184">
        <f>'ד. ציוד כללי למתחם'!K29</f>
        <v>0</v>
      </c>
      <c r="F23" s="184">
        <f>'ד. ציוד כללי למתחם'!L29</f>
        <v>0</v>
      </c>
      <c r="G23" s="185" t="str">
        <f>IF(F23=0,"",'ד. ציוד כללי למתחם'!M29)</f>
        <v/>
      </c>
      <c r="H23" s="184">
        <f>'ד. ציוד כללי למתחם'!N29</f>
        <v>0</v>
      </c>
    </row>
    <row r="24" spans="1:8" ht="15">
      <c r="A24" s="113" t="str">
        <f>'ד. ציוד כללי למתחם'!B32</f>
        <v xml:space="preserve">מערכת מצלמות אבטחה </v>
      </c>
      <c r="B24" s="269">
        <f>'ד. ציוד כללי למתחם'!G32</f>
        <v>0</v>
      </c>
      <c r="C24" s="269">
        <f>'ד. ציוד כללי למתחם'!H32</f>
        <v>0</v>
      </c>
      <c r="D24" s="19"/>
      <c r="E24" s="184">
        <f>'ד. ציוד כללי למתחם'!K32</f>
        <v>0</v>
      </c>
      <c r="F24" s="184">
        <f>'ד. ציוד כללי למתחם'!L32</f>
        <v>0</v>
      </c>
      <c r="G24" s="185" t="str">
        <f>IF(F24=0,"",'ד. ציוד כללי למתחם'!M32)</f>
        <v/>
      </c>
      <c r="H24" s="184">
        <f>'ד. ציוד כללי למתחם'!N32</f>
        <v>0</v>
      </c>
    </row>
    <row r="25" spans="1:8" ht="15">
      <c r="A25" s="113" t="str">
        <f>'ד. ציוד כללי למתחם'!B33</f>
        <v xml:space="preserve">מערכת כריזת חירום </v>
      </c>
      <c r="B25" s="269">
        <f>'ד. ציוד כללי למתחם'!G33</f>
        <v>0</v>
      </c>
      <c r="C25" s="269">
        <f>'ד. ציוד כללי למתחם'!H33</f>
        <v>0</v>
      </c>
      <c r="D25" s="19"/>
      <c r="E25" s="184">
        <f>'ד. ציוד כללי למתחם'!K33</f>
        <v>0</v>
      </c>
      <c r="F25" s="184">
        <f>'ד. ציוד כללי למתחם'!L33</f>
        <v>0</v>
      </c>
      <c r="G25" s="185" t="str">
        <f>IF(F25=0,"",'ד. ציוד כללי למתחם'!M33)</f>
        <v/>
      </c>
      <c r="H25" s="184">
        <f>'ד. ציוד כללי למתחם'!N33</f>
        <v>0</v>
      </c>
    </row>
    <row r="26" spans="1:8" ht="15">
      <c r="A26" s="113" t="str">
        <f>'ד. ציוד כללי למתחם'!B36</f>
        <v xml:space="preserve">תיק עזרה ראשונה  </v>
      </c>
      <c r="B26" s="269">
        <f>'ד. ציוד כללי למתחם'!G36</f>
        <v>0</v>
      </c>
      <c r="C26" s="269">
        <f>'ד. ציוד כללי למתחם'!H36</f>
        <v>0</v>
      </c>
      <c r="D26" s="19"/>
      <c r="E26" s="184">
        <f>'ד. ציוד כללי למתחם'!K36</f>
        <v>0</v>
      </c>
      <c r="F26" s="184">
        <f>'ד. ציוד כללי למתחם'!L36</f>
        <v>0</v>
      </c>
      <c r="G26" s="185" t="str">
        <f>IF(F26=0,"",'ד. ציוד כללי למתחם'!M36)</f>
        <v/>
      </c>
      <c r="H26" s="184">
        <f>'ד. ציוד כללי למתחם'!N36</f>
        <v>0</v>
      </c>
    </row>
    <row r="27" spans="1:8" ht="15">
      <c r="A27" s="113" t="str">
        <f>'ד. ציוד כללי למתחם'!B37</f>
        <v>דיפיבריליאטור</v>
      </c>
      <c r="B27" s="269">
        <f>'ד. ציוד כללי למתחם'!G37</f>
        <v>0</v>
      </c>
      <c r="C27" s="269">
        <f>'ד. ציוד כללי למתחם'!H37</f>
        <v>0</v>
      </c>
      <c r="D27" s="19"/>
      <c r="E27" s="184">
        <f>'ד. ציוד כללי למתחם'!K37</f>
        <v>0</v>
      </c>
      <c r="F27" s="184">
        <f>'ד. ציוד כללי למתחם'!L37</f>
        <v>0</v>
      </c>
      <c r="G27" s="185" t="str">
        <f>IF(F27=0,"",'ד. ציוד כללי למתחם'!M37)</f>
        <v/>
      </c>
      <c r="H27" s="184">
        <f>'ד. ציוד כללי למתחם'!N37</f>
        <v>0</v>
      </c>
    </row>
    <row r="28" spans="1:8" ht="15">
      <c r="A28" s="113" t="str">
        <f>'ד. ציוד כללי למתחם'!B38</f>
        <v xml:space="preserve">ארון תרופות </v>
      </c>
      <c r="B28" s="269">
        <f>'ד. ציוד כללי למתחם'!G38</f>
        <v>0</v>
      </c>
      <c r="C28" s="269">
        <f>'ד. ציוד כללי למתחם'!H38</f>
        <v>0</v>
      </c>
      <c r="D28" s="19"/>
      <c r="E28" s="184">
        <f>'ד. ציוד כללי למתחם'!K38</f>
        <v>0</v>
      </c>
      <c r="F28" s="184">
        <f>'ד. ציוד כללי למתחם'!L38</f>
        <v>0</v>
      </c>
      <c r="G28" s="185" t="str">
        <f>IF(F28=0,"",'ד. ציוד כללי למתחם'!M38)</f>
        <v/>
      </c>
      <c r="H28" s="184">
        <f>'ד. ציוד כללי למתחם'!N38</f>
        <v>0</v>
      </c>
    </row>
    <row r="29" spans="1:8" ht="15">
      <c r="A29" s="113" t="str">
        <f>'ד. ציוד כללי למתחם'!B41</f>
        <v xml:space="preserve">שולחן חדר אוכל </v>
      </c>
      <c r="B29" s="269">
        <f>'ד. ציוד כללי למתחם'!G41</f>
        <v>0</v>
      </c>
      <c r="C29" s="269">
        <f>'ד. ציוד כללי למתחם'!H41</f>
        <v>0</v>
      </c>
      <c r="D29" s="19"/>
      <c r="E29" s="184">
        <f>'ד. ציוד כללי למתחם'!K41</f>
        <v>0</v>
      </c>
      <c r="F29" s="184">
        <f>'ד. ציוד כללי למתחם'!L41</f>
        <v>0</v>
      </c>
      <c r="G29" s="185" t="str">
        <f>IF(F29=0,"",'ד. ציוד כללי למתחם'!M41)</f>
        <v/>
      </c>
      <c r="H29" s="184">
        <f>'ד. ציוד כללי למתחם'!N41</f>
        <v>0</v>
      </c>
    </row>
    <row r="30" spans="1:8" ht="15">
      <c r="A30" s="113" t="str">
        <f>'ד. ציוד כללי למתחם'!B42</f>
        <v xml:space="preserve">כיסא חדר אוכל </v>
      </c>
      <c r="B30" s="269">
        <f>'ד. ציוד כללי למתחם'!G42</f>
        <v>0</v>
      </c>
      <c r="C30" s="269">
        <f>'ד. ציוד כללי למתחם'!H42</f>
        <v>0</v>
      </c>
      <c r="D30" s="19"/>
      <c r="E30" s="184">
        <f>'ד. ציוד כללי למתחם'!K42</f>
        <v>0</v>
      </c>
      <c r="F30" s="184">
        <f>'ד. ציוד כללי למתחם'!L42</f>
        <v>0</v>
      </c>
      <c r="G30" s="185" t="str">
        <f>IF(F30=0,"",'ד. ציוד כללי למתחם'!M42)</f>
        <v/>
      </c>
      <c r="H30" s="184">
        <f>'ד. ציוד כללי למתחם'!N42</f>
        <v>0</v>
      </c>
    </row>
    <row r="31" spans="1:8" ht="15">
      <c r="A31" s="113" t="str">
        <f>'ד. ציוד כללי למתחם'!B43</f>
        <v xml:space="preserve">סט כלי אוכל </v>
      </c>
      <c r="B31" s="269">
        <f>'ד. ציוד כללי למתחם'!G43</f>
        <v>0</v>
      </c>
      <c r="C31" s="269">
        <f>'ד. ציוד כללי למתחם'!H43</f>
        <v>0</v>
      </c>
      <c r="D31" s="19"/>
      <c r="E31" s="184">
        <f>'ד. ציוד כללי למתחם'!K43</f>
        <v>0</v>
      </c>
      <c r="F31" s="184">
        <f>'ד. ציוד כללי למתחם'!L43</f>
        <v>0</v>
      </c>
      <c r="G31" s="185" t="str">
        <f>IF(F31=0,"",'ד. ציוד כללי למתחם'!M43)</f>
        <v/>
      </c>
      <c r="H31" s="184">
        <f>'ד. ציוד כללי למתחם'!N43</f>
        <v>0</v>
      </c>
    </row>
    <row r="32" spans="1:8" ht="15">
      <c r="A32" s="113" t="str">
        <f>'ד. ציוד כללי למתחם'!B44</f>
        <v>עגלת אשפה</v>
      </c>
      <c r="B32" s="269">
        <f>'ד. ציוד כללי למתחם'!G44</f>
        <v>0</v>
      </c>
      <c r="C32" s="269">
        <f>'ד. ציוד כללי למתחם'!H44</f>
        <v>0</v>
      </c>
      <c r="D32" s="19"/>
      <c r="E32" s="184">
        <f>'ד. ציוד כללי למתחם'!K44</f>
        <v>0</v>
      </c>
      <c r="F32" s="184">
        <f>'ד. ציוד כללי למתחם'!L44</f>
        <v>0</v>
      </c>
      <c r="G32" s="185" t="str">
        <f>IF(F32=0,"",'ד. ציוד כללי למתחם'!M44)</f>
        <v/>
      </c>
      <c r="H32" s="184">
        <f>'ד. ציוד כללי למתחם'!N44</f>
        <v>0</v>
      </c>
    </row>
    <row r="33" spans="1:8" ht="15">
      <c r="A33" s="113" t="str">
        <f>'ד. ציוד כללי למתחם'!B46</f>
        <v>שירותי אדריכלות ועיצוב פנים</v>
      </c>
      <c r="B33" s="269">
        <f>'ד. ציוד כללי למתחם'!G46</f>
        <v>0</v>
      </c>
      <c r="C33" s="269">
        <f>'ד. ציוד כללי למתחם'!H46</f>
        <v>0</v>
      </c>
      <c r="D33" s="19"/>
      <c r="E33" s="184">
        <f>'ד. ציוד כללי למתחם'!K46</f>
        <v>0</v>
      </c>
      <c r="F33" s="184">
        <f>'ד. ציוד כללי למתחם'!L46</f>
        <v>0</v>
      </c>
      <c r="G33" s="185" t="str">
        <f>IF(F33=0,"",'ד. ציוד כללי למתחם'!M46)</f>
        <v/>
      </c>
      <c r="H33" s="184">
        <f>'ד. ציוד כללי למתחם'!N46</f>
        <v>0</v>
      </c>
    </row>
    <row r="34" spans="1:8" s="279" customFormat="1" ht="15">
      <c r="A34" s="280" t="str">
        <f>'ד. ציוד כללי למתחם'!B47</f>
        <v>סה"כ ציוד כללי למתחם כולל מע"מ</v>
      </c>
      <c r="B34" s="275"/>
      <c r="C34" s="275">
        <f>SUM(C9:C33)</f>
        <v>0</v>
      </c>
      <c r="D34" s="276"/>
      <c r="E34" s="280" t="str">
        <f>'ד. ציוד כללי למתחם'!K47</f>
        <v>סה"כ ציוד כללי למתחם כולל מע"מ</v>
      </c>
      <c r="F34" s="275"/>
      <c r="G34" s="278" t="str">
        <f>IF(F34=0,"",'ד. ציוד כללי למתחם'!M47)</f>
        <v/>
      </c>
      <c r="H34" s="277">
        <f>SUM(H9:H33)</f>
        <v>0</v>
      </c>
    </row>
    <row r="35" spans="1:8" ht="15">
      <c r="A35" s="127" t="str">
        <f>'יח. סיכום'!B28</f>
        <v>ציוד חדרי קבוצות</v>
      </c>
      <c r="B35" s="269"/>
      <c r="C35" s="269"/>
      <c r="D35" s="19"/>
      <c r="E35" s="280" t="str">
        <f>A35</f>
        <v>ציוד חדרי קבוצות</v>
      </c>
      <c r="F35" s="184"/>
      <c r="G35" s="185"/>
      <c r="H35" s="184"/>
    </row>
    <row r="36" spans="1:8" ht="15">
      <c r="A36" s="113" t="str">
        <f>'ה. ציוד חדרי קבוצות'!B9</f>
        <v xml:space="preserve">כסא בחדר קבוצה </v>
      </c>
      <c r="B36" s="269">
        <f>'ה. ציוד חדרי קבוצות'!G9</f>
        <v>0</v>
      </c>
      <c r="C36" s="269">
        <f>'ה. ציוד חדרי קבוצות'!H9</f>
        <v>0</v>
      </c>
      <c r="D36" s="19"/>
      <c r="E36" s="184">
        <f>'ה. ציוד חדרי קבוצות'!K9</f>
        <v>0</v>
      </c>
      <c r="F36" s="184">
        <f>'ה. ציוד חדרי קבוצות'!L9</f>
        <v>0</v>
      </c>
      <c r="G36" s="185" t="str">
        <f>IF(F36=0,"",'ה. ציוד חדרי קבוצות'!M9)</f>
        <v/>
      </c>
      <c r="H36" s="184">
        <f>'ה. ציוד חדרי קבוצות'!N9</f>
        <v>0</v>
      </c>
    </row>
    <row r="37" spans="1:8" ht="15">
      <c r="A37" s="113" t="str">
        <f>'ה. ציוד חדרי קבוצות'!B10</f>
        <v xml:space="preserve">שולחן בחדר קבוצה </v>
      </c>
      <c r="B37" s="269">
        <f>'ה. ציוד חדרי קבוצות'!G10</f>
        <v>0</v>
      </c>
      <c r="C37" s="269">
        <f>'ה. ציוד חדרי קבוצות'!H10</f>
        <v>0</v>
      </c>
      <c r="D37" s="19"/>
      <c r="E37" s="184">
        <f>'ה. ציוד חדרי קבוצות'!K10</f>
        <v>0</v>
      </c>
      <c r="F37" s="184">
        <f>'ה. ציוד חדרי קבוצות'!L10</f>
        <v>0</v>
      </c>
      <c r="G37" s="185" t="str">
        <f>IF(F37=0,"",'ה. ציוד חדרי קבוצות'!M10)</f>
        <v/>
      </c>
      <c r="H37" s="184">
        <f>'ה. ציוד חדרי קבוצות'!N10</f>
        <v>0</v>
      </c>
    </row>
    <row r="38" spans="1:8" ht="15">
      <c r="A38" s="113" t="str">
        <f>'ה. ציוד חדרי קבוצות'!B11</f>
        <v xml:space="preserve">שולחן מחשב </v>
      </c>
      <c r="B38" s="269">
        <f>'ה. ציוד חדרי קבוצות'!G11</f>
        <v>0</v>
      </c>
      <c r="C38" s="269">
        <f>'ה. ציוד חדרי קבוצות'!H11</f>
        <v>0</v>
      </c>
      <c r="D38" s="19"/>
      <c r="E38" s="184">
        <f>'ה. ציוד חדרי קבוצות'!K11</f>
        <v>0</v>
      </c>
      <c r="F38" s="184">
        <f>'ה. ציוד חדרי קבוצות'!L11</f>
        <v>0</v>
      </c>
      <c r="G38" s="185" t="str">
        <f>IF(F38=0,"",'ה. ציוד חדרי קבוצות'!M11)</f>
        <v/>
      </c>
      <c r="H38" s="184">
        <f>'ה. ציוד חדרי קבוצות'!N11</f>
        <v>0</v>
      </c>
    </row>
    <row r="39" spans="1:8" ht="15">
      <c r="A39" s="113" t="str">
        <f>'ה. ציוד חדרי קבוצות'!B12</f>
        <v xml:space="preserve">כורסא </v>
      </c>
      <c r="B39" s="269">
        <f>'ה. ציוד חדרי קבוצות'!G12</f>
        <v>0</v>
      </c>
      <c r="C39" s="269">
        <f>'ה. ציוד חדרי קבוצות'!H12</f>
        <v>0</v>
      </c>
      <c r="D39" s="19"/>
      <c r="E39" s="184">
        <f>'ה. ציוד חדרי קבוצות'!K12</f>
        <v>0</v>
      </c>
      <c r="F39" s="184">
        <f>'ה. ציוד חדרי קבוצות'!L12</f>
        <v>0</v>
      </c>
      <c r="G39" s="185" t="str">
        <f>IF(F39=0,"",'ה. ציוד חדרי קבוצות'!M12)</f>
        <v/>
      </c>
      <c r="H39" s="184">
        <f>'ה. ציוד חדרי קבוצות'!N12</f>
        <v>0</v>
      </c>
    </row>
    <row r="40" spans="1:8" ht="15">
      <c r="A40" s="113" t="str">
        <f>'ה. ציוד חדרי קבוצות'!B13</f>
        <v xml:space="preserve">ארון איחסון </v>
      </c>
      <c r="B40" s="269">
        <f>'ה. ציוד חדרי קבוצות'!G13</f>
        <v>0</v>
      </c>
      <c r="C40" s="269">
        <f>'ה. ציוד חדרי קבוצות'!H13</f>
        <v>0</v>
      </c>
      <c r="D40" s="19"/>
      <c r="E40" s="184">
        <f>'ה. ציוד חדרי קבוצות'!K13</f>
        <v>0</v>
      </c>
      <c r="F40" s="184">
        <f>'ה. ציוד חדרי קבוצות'!L13</f>
        <v>0</v>
      </c>
      <c r="G40" s="185" t="str">
        <f>IF(F40=0,"",'ה. ציוד חדרי קבוצות'!M13)</f>
        <v/>
      </c>
      <c r="H40" s="184">
        <f>'ה. ציוד חדרי קבוצות'!N13</f>
        <v>0</v>
      </c>
    </row>
    <row r="41" spans="1:8" ht="15">
      <c r="A41" s="113" t="str">
        <f>'ה. ציוד חדרי קבוצות'!B14</f>
        <v xml:space="preserve">כוננית מדפים </v>
      </c>
      <c r="B41" s="269">
        <f>'ה. ציוד חדרי קבוצות'!G14</f>
        <v>0</v>
      </c>
      <c r="C41" s="269">
        <f>'ה. ציוד חדרי קבוצות'!H14</f>
        <v>0</v>
      </c>
      <c r="D41" s="19"/>
      <c r="E41" s="184">
        <f>'ה. ציוד חדרי קבוצות'!K14</f>
        <v>0</v>
      </c>
      <c r="F41" s="184">
        <f>'ה. ציוד חדרי קבוצות'!L14</f>
        <v>0</v>
      </c>
      <c r="G41" s="185" t="str">
        <f>IF(F41=0,"",'ה. ציוד חדרי קבוצות'!M14)</f>
        <v/>
      </c>
      <c r="H41" s="184">
        <f>'ה. ציוד חדרי קבוצות'!N14</f>
        <v>0</v>
      </c>
    </row>
    <row r="42" spans="1:8" ht="15">
      <c r="A42" s="113" t="str">
        <f>'ה. ציוד חדרי קבוצות'!B15</f>
        <v xml:space="preserve">ארון לוקרים </v>
      </c>
      <c r="B42" s="269">
        <f>'ה. ציוד חדרי קבוצות'!G15</f>
        <v>0</v>
      </c>
      <c r="C42" s="269">
        <f>'ה. ציוד חדרי קבוצות'!H15</f>
        <v>0</v>
      </c>
      <c r="D42" s="19"/>
      <c r="E42" s="184">
        <f>'ה. ציוד חדרי קבוצות'!K15</f>
        <v>0</v>
      </c>
      <c r="F42" s="184">
        <f>'ה. ציוד חדרי קבוצות'!L15</f>
        <v>0</v>
      </c>
      <c r="G42" s="185" t="str">
        <f>IF(F42=0,"",'ה. ציוד חדרי קבוצות'!M15)</f>
        <v/>
      </c>
      <c r="H42" s="184">
        <f>'ה. ציוד חדרי קבוצות'!N15</f>
        <v>0</v>
      </c>
    </row>
    <row r="43" spans="1:8" ht="15">
      <c r="A43" s="113" t="str">
        <f>'ה. ציוד חדרי קבוצות'!B16</f>
        <v xml:space="preserve">מראה </v>
      </c>
      <c r="B43" s="269">
        <f>'ה. ציוד חדרי קבוצות'!G16</f>
        <v>0</v>
      </c>
      <c r="C43" s="269">
        <f>'ה. ציוד חדרי קבוצות'!H16</f>
        <v>0</v>
      </c>
      <c r="D43" s="19"/>
      <c r="E43" s="184">
        <f>'ה. ציוד חדרי קבוצות'!K16</f>
        <v>0</v>
      </c>
      <c r="F43" s="184">
        <f>'ה. ציוד חדרי קבוצות'!L16</f>
        <v>0</v>
      </c>
      <c r="G43" s="185" t="str">
        <f>IF(F43=0,"",'ה. ציוד חדרי קבוצות'!M16)</f>
        <v/>
      </c>
      <c r="H43" s="184">
        <f>'ה. ציוד חדרי קבוצות'!N16</f>
        <v>0</v>
      </c>
    </row>
    <row r="44" spans="1:8" ht="15">
      <c r="A44" s="113" t="str">
        <f>'ה. ציוד חדרי קבוצות'!B17</f>
        <v xml:space="preserve">שעון קיר </v>
      </c>
      <c r="B44" s="269">
        <f>'ה. ציוד חדרי קבוצות'!G17</f>
        <v>0</v>
      </c>
      <c r="C44" s="269">
        <f>'ה. ציוד חדרי קבוצות'!H17</f>
        <v>0</v>
      </c>
      <c r="D44" s="19"/>
      <c r="E44" s="184">
        <f>'ה. ציוד חדרי קבוצות'!K17</f>
        <v>0</v>
      </c>
      <c r="F44" s="184">
        <f>'ה. ציוד חדרי קבוצות'!L17</f>
        <v>0</v>
      </c>
      <c r="G44" s="185" t="str">
        <f>IF(F44=0,"",'ה. ציוד חדרי קבוצות'!M17)</f>
        <v/>
      </c>
      <c r="H44" s="184">
        <f>'ה. ציוד חדרי קבוצות'!N17</f>
        <v>0</v>
      </c>
    </row>
    <row r="45" spans="1:8" ht="15">
      <c r="A45" s="113" t="str">
        <f>'ה. ציוד חדרי קבוצות'!B18</f>
        <v xml:space="preserve">וילונות חסיני אש  </v>
      </c>
      <c r="B45" s="269">
        <f>'ה. ציוד חדרי קבוצות'!G18</f>
        <v>0</v>
      </c>
      <c r="C45" s="269">
        <f>'ה. ציוד חדרי קבוצות'!H18</f>
        <v>0</v>
      </c>
      <c r="D45" s="19"/>
      <c r="E45" s="184">
        <f>'ה. ציוד חדרי קבוצות'!K18</f>
        <v>0</v>
      </c>
      <c r="F45" s="184">
        <f>'ה. ציוד חדרי קבוצות'!L18</f>
        <v>0</v>
      </c>
      <c r="G45" s="185" t="str">
        <f>IF(F45=0,"",'ה. ציוד חדרי קבוצות'!M18)</f>
        <v/>
      </c>
      <c r="H45" s="184">
        <f>'ה. ציוד חדרי קבוצות'!N18</f>
        <v>0</v>
      </c>
    </row>
    <row r="46" spans="1:8" ht="15">
      <c r="A46" s="113" t="str">
        <f>'ה. ציוד חדרי קבוצות'!B19</f>
        <v xml:space="preserve">שלוט פנים לאיפיון חדרים </v>
      </c>
      <c r="B46" s="269">
        <f>'ה. ציוד חדרי קבוצות'!G19</f>
        <v>0</v>
      </c>
      <c r="C46" s="269">
        <f>'ה. ציוד חדרי קבוצות'!H19</f>
        <v>0</v>
      </c>
      <c r="D46" s="19"/>
      <c r="E46" s="184">
        <f>'ה. ציוד חדרי קבוצות'!K19</f>
        <v>0</v>
      </c>
      <c r="F46" s="184">
        <f>'ה. ציוד חדרי קבוצות'!L19</f>
        <v>0</v>
      </c>
      <c r="G46" s="185" t="str">
        <f>IF(F46=0,"",'ה. ציוד חדרי קבוצות'!M19)</f>
        <v/>
      </c>
      <c r="H46" s="184">
        <f>'ה. ציוד חדרי קבוצות'!N19</f>
        <v>0</v>
      </c>
    </row>
    <row r="47" spans="1:8" ht="15">
      <c r="A47" s="113" t="str">
        <f>'ה. ציוד חדרי קבוצות'!B22</f>
        <v xml:space="preserve">מחשב קומפלט </v>
      </c>
      <c r="B47" s="269">
        <f>'ה. ציוד חדרי קבוצות'!G22</f>
        <v>0</v>
      </c>
      <c r="C47" s="269">
        <f>'ה. ציוד חדרי קבוצות'!H22</f>
        <v>0</v>
      </c>
      <c r="D47" s="19"/>
      <c r="E47" s="184">
        <f>'ה. ציוד חדרי קבוצות'!K22</f>
        <v>0</v>
      </c>
      <c r="F47" s="184">
        <f>'ה. ציוד חדרי קבוצות'!L22</f>
        <v>0</v>
      </c>
      <c r="G47" s="185" t="str">
        <f>IF(F47=0,"",'ה. ציוד חדרי קבוצות'!M22)</f>
        <v/>
      </c>
      <c r="H47" s="184">
        <f>'ה. ציוד חדרי קבוצות'!N22</f>
        <v>0</v>
      </c>
    </row>
    <row r="48" spans="1:8" ht="15">
      <c r="A48" s="113" t="str">
        <f>'ה. ציוד חדרי קבוצות'!B23</f>
        <v>מדפסת משולבת</v>
      </c>
      <c r="B48" s="269">
        <f>'ה. ציוד חדרי קבוצות'!G23</f>
        <v>0</v>
      </c>
      <c r="C48" s="269">
        <f>'ה. ציוד חדרי קבוצות'!H23</f>
        <v>0</v>
      </c>
      <c r="D48" s="19"/>
      <c r="E48" s="184">
        <f>'ה. ציוד חדרי קבוצות'!K23</f>
        <v>0</v>
      </c>
      <c r="F48" s="184">
        <f>'ה. ציוד חדרי קבוצות'!L23</f>
        <v>0</v>
      </c>
      <c r="G48" s="185" t="str">
        <f>IF(F48=0,"",'ה. ציוד חדרי קבוצות'!M23)</f>
        <v/>
      </c>
      <c r="H48" s="184">
        <f>'ה. ציוד חדרי קבוצות'!N23</f>
        <v>0</v>
      </c>
    </row>
    <row r="49" spans="1:8" ht="15">
      <c r="A49" s="113" t="str">
        <f>'ה. ציוד חדרי קבוצות'!B24</f>
        <v xml:space="preserve">טלוויזיה 65" + מגן </v>
      </c>
      <c r="B49" s="269">
        <f>'ה. ציוד חדרי קבוצות'!G24</f>
        <v>0</v>
      </c>
      <c r="C49" s="269">
        <f>'ה. ציוד חדרי קבוצות'!H24</f>
        <v>0</v>
      </c>
      <c r="D49" s="19"/>
      <c r="E49" s="184">
        <f>'ה. ציוד חדרי קבוצות'!K24</f>
        <v>0</v>
      </c>
      <c r="F49" s="184">
        <f>'ה. ציוד חדרי קבוצות'!L24</f>
        <v>0</v>
      </c>
      <c r="G49" s="185" t="str">
        <f>IF(F49=0,"",'ה. ציוד חדרי קבוצות'!M24)</f>
        <v/>
      </c>
      <c r="H49" s="184">
        <f>'ה. ציוד חדרי קבוצות'!N24</f>
        <v>0</v>
      </c>
    </row>
    <row r="50" spans="1:8" ht="15">
      <c r="A50" s="113" t="str">
        <f>'ה. ציוד חדרי קבוצות'!B27</f>
        <v xml:space="preserve">מתקן נייר טואלט כפול </v>
      </c>
      <c r="B50" s="269">
        <f>'ה. ציוד חדרי קבוצות'!G27</f>
        <v>0</v>
      </c>
      <c r="C50" s="269">
        <f>'ה. ציוד חדרי קבוצות'!H27</f>
        <v>0</v>
      </c>
      <c r="D50" s="19"/>
      <c r="E50" s="184">
        <f>'ה. ציוד חדרי קבוצות'!K27</f>
        <v>0</v>
      </c>
      <c r="F50" s="184">
        <f>'ה. ציוד חדרי קבוצות'!L27</f>
        <v>0</v>
      </c>
      <c r="G50" s="185" t="str">
        <f>IF(F50=0,"",'ה. ציוד חדרי קבוצות'!M27)</f>
        <v/>
      </c>
      <c r="H50" s="184">
        <f>'ה. ציוד חדרי קבוצות'!N27</f>
        <v>0</v>
      </c>
    </row>
    <row r="51" spans="1:8" ht="15">
      <c r="A51" s="113" t="str">
        <f>'ה. ציוד חדרי קבוצות'!B28</f>
        <v xml:space="preserve">פח אשפה </v>
      </c>
      <c r="B51" s="269">
        <f>'ה. ציוד חדרי קבוצות'!G28</f>
        <v>0</v>
      </c>
      <c r="C51" s="269">
        <f>'ה. ציוד חדרי קבוצות'!H28</f>
        <v>0</v>
      </c>
      <c r="D51" s="19"/>
      <c r="E51" s="184">
        <f>'ה. ציוד חדרי קבוצות'!K28</f>
        <v>0</v>
      </c>
      <c r="F51" s="184">
        <f>'ה. ציוד חדרי קבוצות'!L28</f>
        <v>0</v>
      </c>
      <c r="G51" s="185" t="str">
        <f>IF(F51=0,"",'ה. ציוד חדרי קבוצות'!M28)</f>
        <v/>
      </c>
      <c r="H51" s="184">
        <f>'ה. ציוד חדרי קבוצות'!N28</f>
        <v>0</v>
      </c>
    </row>
    <row r="52" spans="1:8" ht="15">
      <c r="A52" s="113" t="str">
        <f>'ה. ציוד חדרי קבוצות'!B29</f>
        <v xml:space="preserve">דיספנסר לסבון נוזלי </v>
      </c>
      <c r="B52" s="269">
        <f>'ה. ציוד חדרי קבוצות'!G29</f>
        <v>0</v>
      </c>
      <c r="C52" s="269">
        <f>'ה. ציוד חדרי קבוצות'!H29</f>
        <v>0</v>
      </c>
      <c r="D52" s="19"/>
      <c r="E52" s="184">
        <f>'ה. ציוד חדרי קבוצות'!K29</f>
        <v>0</v>
      </c>
      <c r="F52" s="184">
        <f>'ה. ציוד חדרי קבוצות'!L29</f>
        <v>0</v>
      </c>
      <c r="G52" s="185" t="str">
        <f>IF(F52=0,"",'ה. ציוד חדרי קבוצות'!M29)</f>
        <v/>
      </c>
      <c r="H52" s="184">
        <f>'ה. ציוד חדרי קבוצות'!N29</f>
        <v>0</v>
      </c>
    </row>
    <row r="53" spans="1:8" ht="15">
      <c r="A53" s="113" t="str">
        <f>'ה. ציוד חדרי קבוצות'!B30</f>
        <v xml:space="preserve">מתקן מגבות נייר </v>
      </c>
      <c r="B53" s="269">
        <f>'ה. ציוד חדרי קבוצות'!G30</f>
        <v>0</v>
      </c>
      <c r="C53" s="269">
        <f>'ה. ציוד חדרי קבוצות'!H30</f>
        <v>0</v>
      </c>
      <c r="D53" s="19"/>
      <c r="E53" s="184">
        <f>'ה. ציוד חדרי קבוצות'!K30</f>
        <v>0</v>
      </c>
      <c r="F53" s="184">
        <f>'ה. ציוד חדרי קבוצות'!L30</f>
        <v>0</v>
      </c>
      <c r="G53" s="185" t="str">
        <f>IF(F53=0,"",'ה. ציוד חדרי קבוצות'!M30)</f>
        <v/>
      </c>
      <c r="H53" s="184">
        <f>'ה. ציוד חדרי קבוצות'!N30</f>
        <v>0</v>
      </c>
    </row>
    <row r="54" spans="1:8" ht="15">
      <c r="A54" s="113" t="str">
        <f>'ה. ציוד חדרי קבוצות'!B31</f>
        <v xml:space="preserve">מראה </v>
      </c>
      <c r="B54" s="269">
        <f>'ה. ציוד חדרי קבוצות'!G31</f>
        <v>0</v>
      </c>
      <c r="C54" s="269">
        <f>'ה. ציוד חדרי קבוצות'!H31</f>
        <v>0</v>
      </c>
      <c r="D54" s="19"/>
      <c r="E54" s="184">
        <f>'ה. ציוד חדרי קבוצות'!K31</f>
        <v>0</v>
      </c>
      <c r="F54" s="184">
        <f>'ה. ציוד חדרי קבוצות'!L31</f>
        <v>0</v>
      </c>
      <c r="G54" s="185" t="str">
        <f>IF(F54=0,"",'ה. ציוד חדרי קבוצות'!M31)</f>
        <v/>
      </c>
      <c r="H54" s="184">
        <f>'ה. ציוד חדרי קבוצות'!N31</f>
        <v>0</v>
      </c>
    </row>
    <row r="55" spans="1:8" ht="15">
      <c r="A55" s="113" t="str">
        <f>'ה. ציוד חדרי קבוצות'!B32</f>
        <v xml:space="preserve">מתקן ניקוי אסלה </v>
      </c>
      <c r="B55" s="269">
        <f>'ה. ציוד חדרי קבוצות'!G32</f>
        <v>0</v>
      </c>
      <c r="C55" s="269">
        <f>'ה. ציוד חדרי קבוצות'!H32</f>
        <v>0</v>
      </c>
      <c r="D55" s="19"/>
      <c r="E55" s="184">
        <f>'ה. ציוד חדרי קבוצות'!K32</f>
        <v>0</v>
      </c>
      <c r="F55" s="184">
        <f>'ה. ציוד חדרי קבוצות'!L32</f>
        <v>0</v>
      </c>
      <c r="G55" s="185" t="str">
        <f>IF(F55=0,"",'ה. ציוד חדרי קבוצות'!M32)</f>
        <v/>
      </c>
      <c r="H55" s="184">
        <f>'ה. ציוד חדרי קבוצות'!N32</f>
        <v>0</v>
      </c>
    </row>
    <row r="56" spans="1:8" ht="15">
      <c r="A56" s="113" t="str">
        <f>'ה. ציוד חדרי קבוצות'!B35</f>
        <v xml:space="preserve">שמשיה למרפסת </v>
      </c>
      <c r="B56" s="269">
        <f>'ה. ציוד חדרי קבוצות'!G35</f>
        <v>0</v>
      </c>
      <c r="C56" s="269">
        <f>'ה. ציוד חדרי קבוצות'!H35</f>
        <v>0</v>
      </c>
      <c r="D56" s="19"/>
      <c r="E56" s="184">
        <f>'ה. ציוד חדרי קבוצות'!K35</f>
        <v>0</v>
      </c>
      <c r="F56" s="184">
        <f>'ה. ציוד חדרי קבוצות'!L35</f>
        <v>0</v>
      </c>
      <c r="G56" s="185" t="str">
        <f>IF(F56=0,"",'ה. ציוד חדרי קבוצות'!M35)</f>
        <v/>
      </c>
      <c r="H56" s="184">
        <f>'ה. ציוד חדרי קבוצות'!N35</f>
        <v>0</v>
      </c>
    </row>
    <row r="57" spans="1:8" ht="15">
      <c r="A57" s="113" t="str">
        <f>'ה. ציוד חדרי קבוצות'!B36</f>
        <v xml:space="preserve">פינת ישיבה למרפסת כיתה </v>
      </c>
      <c r="B57" s="269">
        <f>'ה. ציוד חדרי קבוצות'!G36</f>
        <v>0</v>
      </c>
      <c r="C57" s="269">
        <f>'ה. ציוד חדרי קבוצות'!H36</f>
        <v>0</v>
      </c>
      <c r="D57" s="19"/>
      <c r="E57" s="184">
        <f>'ה. ציוד חדרי קבוצות'!K36</f>
        <v>0</v>
      </c>
      <c r="F57" s="184">
        <f>'ה. ציוד חדרי קבוצות'!L36</f>
        <v>0</v>
      </c>
      <c r="G57" s="185" t="str">
        <f>IF(F57=0,"",'ה. ציוד חדרי קבוצות'!M36)</f>
        <v/>
      </c>
      <c r="H57" s="184">
        <f>'ה. ציוד חדרי קבוצות'!N36</f>
        <v>0</v>
      </c>
    </row>
    <row r="58" spans="1:8" ht="15">
      <c r="A58" s="127" t="str">
        <f>'ה. ציוד חדרי קבוצות'!B38</f>
        <v>סה"כ ציוד וריהוט חדרי קבוצות כולל מע"מ</v>
      </c>
      <c r="B58" s="269"/>
      <c r="C58" s="270">
        <f>SUM(C36:C57)</f>
        <v>0</v>
      </c>
      <c r="D58" s="19"/>
      <c r="E58" s="280" t="str">
        <f>A58</f>
        <v>סה"כ ציוד וריהוט חדרי קבוצות כולל מע"מ</v>
      </c>
      <c r="F58" s="184"/>
      <c r="G58" s="184"/>
      <c r="H58" s="121">
        <f>SUM(H36:H57)</f>
        <v>0</v>
      </c>
    </row>
    <row r="59" spans="1:8" ht="15">
      <c r="A59" s="127" t="str">
        <f>'יח. סיכום'!B29</f>
        <v>ריפוי בעיסוק</v>
      </c>
      <c r="B59" s="269"/>
      <c r="C59" s="269"/>
      <c r="D59" s="19"/>
      <c r="E59" s="280" t="str">
        <f>A59</f>
        <v>ריפוי בעיסוק</v>
      </c>
      <c r="F59" s="184"/>
      <c r="G59" s="185"/>
      <c r="H59" s="184"/>
    </row>
    <row r="60" spans="1:8" ht="15">
      <c r="A60" s="113" t="str">
        <f>'ו. ריפוי בעיסוק'!B9</f>
        <v>מזרונים טיפוליים</v>
      </c>
      <c r="B60" s="269">
        <f>'ו. ריפוי בעיסוק'!G9</f>
        <v>0</v>
      </c>
      <c r="C60" s="269">
        <f>'ו. ריפוי בעיסוק'!H9</f>
        <v>0</v>
      </c>
      <c r="D60" s="19"/>
      <c r="E60" s="184">
        <f>'ו. ריפוי בעיסוק'!K9</f>
        <v>0</v>
      </c>
      <c r="F60" s="184">
        <f>'ו. ריפוי בעיסוק'!L9</f>
        <v>0</v>
      </c>
      <c r="G60" s="185" t="str">
        <f>IF(F60=0,"",'ו. ריפוי בעיסוק'!M9)</f>
        <v/>
      </c>
      <c r="H60" s="184">
        <f>'ו. ריפוי בעיסוק'!N9</f>
        <v>0</v>
      </c>
    </row>
    <row r="61" spans="1:8" ht="15">
      <c r="A61" s="113" t="str">
        <f>'ו. ריפוי בעיסוק'!B10</f>
        <v>ארון אחסון</v>
      </c>
      <c r="B61" s="269">
        <f>'ו. ריפוי בעיסוק'!G10</f>
        <v>0</v>
      </c>
      <c r="C61" s="269">
        <f>'ו. ריפוי בעיסוק'!H10</f>
        <v>0</v>
      </c>
      <c r="D61" s="19"/>
      <c r="E61" s="184">
        <f>'ו. ריפוי בעיסוק'!K10</f>
        <v>0</v>
      </c>
      <c r="F61" s="184">
        <f>'ו. ריפוי בעיסוק'!L10</f>
        <v>0</v>
      </c>
      <c r="G61" s="185" t="str">
        <f>IF(F61=0,"",'ו. ריפוי בעיסוק'!M10)</f>
        <v/>
      </c>
      <c r="H61" s="184">
        <f>'ו. ריפוי בעיסוק'!N10</f>
        <v>0</v>
      </c>
    </row>
    <row r="62" spans="1:8" ht="15">
      <c r="A62" s="113" t="str">
        <f>'ו. ריפוי בעיסוק'!B11</f>
        <v>מדף אחסון לציוד גדול תלוי</v>
      </c>
      <c r="B62" s="269">
        <f>'ו. ריפוי בעיסוק'!G11</f>
        <v>0</v>
      </c>
      <c r="C62" s="269">
        <f>'ו. ריפוי בעיסוק'!H11</f>
        <v>0</v>
      </c>
      <c r="D62" s="19"/>
      <c r="E62" s="184">
        <f>'ו. ריפוי בעיסוק'!K11</f>
        <v>0</v>
      </c>
      <c r="F62" s="184">
        <f>'ו. ריפוי בעיסוק'!L11</f>
        <v>0</v>
      </c>
      <c r="G62" s="185" t="str">
        <f>IF(F62=0,"",'ו. ריפוי בעיסוק'!M11)</f>
        <v/>
      </c>
      <c r="H62" s="184">
        <f>'ו. ריפוי בעיסוק'!N11</f>
        <v>0</v>
      </c>
    </row>
    <row r="63" spans="1:8" ht="15">
      <c r="A63" s="113" t="str">
        <f>'ו. ריפוי בעיסוק'!B12</f>
        <v>כסא מתכוונן</v>
      </c>
      <c r="B63" s="269">
        <f>'ו. ריפוי בעיסוק'!G12</f>
        <v>0</v>
      </c>
      <c r="C63" s="269">
        <f>'ו. ריפוי בעיסוק'!H12</f>
        <v>0</v>
      </c>
      <c r="D63" s="19"/>
      <c r="E63" s="184">
        <f>'ו. ריפוי בעיסוק'!K12</f>
        <v>0</v>
      </c>
      <c r="F63" s="184">
        <f>'ו. ריפוי בעיסוק'!L12</f>
        <v>0</v>
      </c>
      <c r="G63" s="185" t="str">
        <f>IF(F63=0,"",'ו. ריפוי בעיסוק'!M12)</f>
        <v/>
      </c>
      <c r="H63" s="184">
        <f>'ו. ריפוי בעיסוק'!N12</f>
        <v>0</v>
      </c>
    </row>
    <row r="64" spans="1:8" ht="15">
      <c r="A64" s="113" t="str">
        <f>'ו. ריפוי בעיסוק'!B13</f>
        <v>כסא מטפל</v>
      </c>
      <c r="B64" s="269">
        <f>'ו. ריפוי בעיסוק'!G13</f>
        <v>0</v>
      </c>
      <c r="C64" s="269">
        <f>'ו. ריפוי בעיסוק'!H13</f>
        <v>0</v>
      </c>
      <c r="D64" s="19"/>
      <c r="E64" s="184">
        <f>'ו. ריפוי בעיסוק'!K13</f>
        <v>0</v>
      </c>
      <c r="F64" s="184">
        <f>'ו. ריפוי בעיסוק'!L13</f>
        <v>0</v>
      </c>
      <c r="G64" s="185" t="str">
        <f>IF(F64=0,"",'ו. ריפוי בעיסוק'!M13)</f>
        <v/>
      </c>
      <c r="H64" s="184">
        <f>'ו. ריפוי בעיסוק'!N13</f>
        <v>0</v>
      </c>
    </row>
    <row r="65" spans="1:8" ht="15">
      <c r="A65" s="113" t="str">
        <f>'ו. ריפוי בעיסוק'!B14</f>
        <v>לוח מחיק</v>
      </c>
      <c r="B65" s="269">
        <f>'ו. ריפוי בעיסוק'!G14</f>
        <v>0</v>
      </c>
      <c r="C65" s="269">
        <f>'ו. ריפוי בעיסוק'!H14</f>
        <v>0</v>
      </c>
      <c r="D65" s="19"/>
      <c r="E65" s="184">
        <f>'ו. ריפוי בעיסוק'!K14</f>
        <v>0</v>
      </c>
      <c r="F65" s="184">
        <f>'ו. ריפוי בעיסוק'!L14</f>
        <v>0</v>
      </c>
      <c r="G65" s="185" t="str">
        <f>IF(F65=0,"",'ו. ריפוי בעיסוק'!M14)</f>
        <v/>
      </c>
      <c r="H65" s="184">
        <f>'ו. ריפוי בעיסוק'!N14</f>
        <v>0</v>
      </c>
    </row>
    <row r="66" spans="1:8" ht="15">
      <c r="A66" s="113" t="str">
        <f>'ו. ריפוי בעיסוק'!B15</f>
        <v>מראה קבועה ווילון</v>
      </c>
      <c r="B66" s="269">
        <f>'ו. ריפוי בעיסוק'!G15</f>
        <v>0</v>
      </c>
      <c r="C66" s="269">
        <f>'ו. ריפוי בעיסוק'!H15</f>
        <v>0</v>
      </c>
      <c r="D66" s="19"/>
      <c r="E66" s="184">
        <f>'ו. ריפוי בעיסוק'!K15</f>
        <v>0</v>
      </c>
      <c r="F66" s="184">
        <f>'ו. ריפוי בעיסוק'!L15</f>
        <v>0</v>
      </c>
      <c r="G66" s="185" t="str">
        <f>IF(F66=0,"",'ו. ריפוי בעיסוק'!M15)</f>
        <v/>
      </c>
      <c r="H66" s="184">
        <f>'ו. ריפוי בעיסוק'!N15</f>
        <v>0</v>
      </c>
    </row>
    <row r="67" spans="1:8" ht="15">
      <c r="A67" s="113" t="str">
        <f>'ו. ריפוי בעיסוק'!B16</f>
        <v>שולחן מתכוונן חשמלי</v>
      </c>
      <c r="B67" s="269">
        <f>'ו. ריפוי בעיסוק'!G16</f>
        <v>0</v>
      </c>
      <c r="C67" s="269">
        <f>'ו. ריפוי בעיסוק'!H16</f>
        <v>0</v>
      </c>
      <c r="D67" s="19"/>
      <c r="E67" s="184">
        <f>'ו. ריפוי בעיסוק'!K16</f>
        <v>0</v>
      </c>
      <c r="F67" s="184">
        <f>'ו. ריפוי בעיסוק'!L16</f>
        <v>0</v>
      </c>
      <c r="G67" s="185" t="str">
        <f>IF(F67=0,"",'ו. ריפוי בעיסוק'!M16)</f>
        <v/>
      </c>
      <c r="H67" s="184">
        <f>'ו. ריפוי בעיסוק'!N16</f>
        <v>0</v>
      </c>
    </row>
    <row r="68" spans="1:8" ht="15">
      <c r="A68" s="113" t="str">
        <f>'ו. ריפוי בעיסוק'!B19</f>
        <v xml:space="preserve">נקודת תליה בתקרה, כולל התקנה </v>
      </c>
      <c r="B68" s="269">
        <f>'ו. ריפוי בעיסוק'!G19</f>
        <v>0</v>
      </c>
      <c r="C68" s="269">
        <f>'ו. ריפוי בעיסוק'!H19</f>
        <v>0</v>
      </c>
      <c r="D68" s="19"/>
      <c r="E68" s="184">
        <f>'ו. ריפוי בעיסוק'!K19</f>
        <v>0</v>
      </c>
      <c r="F68" s="184">
        <f>'ו. ריפוי בעיסוק'!L19</f>
        <v>0</v>
      </c>
      <c r="G68" s="185" t="str">
        <f>IF(F68=0,"",'ו. ריפוי בעיסוק'!M19)</f>
        <v/>
      </c>
      <c r="H68" s="184">
        <f>'ו. ריפוי בעיסוק'!N19</f>
        <v>0</v>
      </c>
    </row>
    <row r="69" spans="1:8" ht="15">
      <c r="A69" s="113" t="str">
        <f>'ו. ריפוי בעיסוק'!B20</f>
        <v>סקוטר למשקל של מבוגרים</v>
      </c>
      <c r="B69" s="269">
        <f>'ו. ריפוי בעיסוק'!G20</f>
        <v>0</v>
      </c>
      <c r="C69" s="269">
        <f>'ו. ריפוי בעיסוק'!H20</f>
        <v>0</v>
      </c>
      <c r="D69" s="19"/>
      <c r="E69" s="184">
        <f>'ו. ריפוי בעיסוק'!K20</f>
        <v>0</v>
      </c>
      <c r="F69" s="184">
        <f>'ו. ריפוי בעיסוק'!L20</f>
        <v>0</v>
      </c>
      <c r="G69" s="185" t="str">
        <f>IF(F69=0,"",'ו. ריפוי בעיסוק'!M20)</f>
        <v/>
      </c>
      <c r="H69" s="184">
        <f>'ו. ריפוי בעיסוק'!N20</f>
        <v>0</v>
      </c>
    </row>
    <row r="70" spans="1:8" ht="15">
      <c r="A70" s="113" t="str">
        <f>'ו. ריפוי בעיסוק'!B21</f>
        <v>חבית טיפולית</v>
      </c>
      <c r="B70" s="269">
        <f>'ו. ריפוי בעיסוק'!G21</f>
        <v>0</v>
      </c>
      <c r="C70" s="269">
        <f>'ו. ריפוי בעיסוק'!H21</f>
        <v>0</v>
      </c>
      <c r="D70" s="19"/>
      <c r="E70" s="184">
        <f>'ו. ריפוי בעיסוק'!K21</f>
        <v>0</v>
      </c>
      <c r="F70" s="184">
        <f>'ו. ריפוי בעיסוק'!L21</f>
        <v>0</v>
      </c>
      <c r="G70" s="185" t="str">
        <f>IF(F70=0,"",'ו. ריפוי בעיסוק'!M21)</f>
        <v/>
      </c>
      <c r="H70" s="184">
        <f>'ו. ריפוי בעיסוק'!N21</f>
        <v>0</v>
      </c>
    </row>
    <row r="71" spans="1:8" ht="15">
      <c r="A71" s="113" t="str">
        <f>'ו. ריפוי בעיסוק'!B22</f>
        <v>סט חמישה ספסלים</v>
      </c>
      <c r="B71" s="269">
        <f>'ו. ריפוי בעיסוק'!G22</f>
        <v>0</v>
      </c>
      <c r="C71" s="269">
        <f>'ו. ריפוי בעיסוק'!H22</f>
        <v>0</v>
      </c>
      <c r="D71" s="19"/>
      <c r="E71" s="184">
        <f>'ו. ריפוי בעיסוק'!K22</f>
        <v>0</v>
      </c>
      <c r="F71" s="184">
        <f>'ו. ריפוי בעיסוק'!L22</f>
        <v>0</v>
      </c>
      <c r="G71" s="185" t="str">
        <f>IF(F71=0,"",'ו. ריפוי בעיסוק'!M22)</f>
        <v/>
      </c>
      <c r="H71" s="184">
        <f>'ו. ריפוי בעיסוק'!N22</f>
        <v>0</v>
      </c>
    </row>
    <row r="72" spans="1:8" ht="15">
      <c r="A72" s="113" t="str">
        <f>'ו. ריפוי בעיסוק'!B23</f>
        <v>ערסל בד טיפולי</v>
      </c>
      <c r="B72" s="269">
        <f>'ו. ריפוי בעיסוק'!G23</f>
        <v>0</v>
      </c>
      <c r="C72" s="269">
        <f>'ו. ריפוי בעיסוק'!H23</f>
        <v>0</v>
      </c>
      <c r="D72" s="19"/>
      <c r="E72" s="184">
        <f>'ו. ריפוי בעיסוק'!K23</f>
        <v>0</v>
      </c>
      <c r="F72" s="184">
        <f>'ו. ריפוי בעיסוק'!L23</f>
        <v>0</v>
      </c>
      <c r="G72" s="185" t="str">
        <f>IF(F72=0,"",'ו. ריפוי בעיסוק'!M23)</f>
        <v/>
      </c>
      <c r="H72" s="184">
        <f>'ו. ריפוי בעיסוק'!N23</f>
        <v>0</v>
      </c>
    </row>
    <row r="73" spans="1:8" ht="15">
      <c r="A73" s="113" t="str">
        <f>'ו. ריפוי בעיסוק'!B24</f>
        <v>צלחת וסטיבולרית לבוגרים</v>
      </c>
      <c r="B73" s="269">
        <f>'ו. ריפוי בעיסוק'!G24</f>
        <v>0</v>
      </c>
      <c r="C73" s="269">
        <f>'ו. ריפוי בעיסוק'!H24</f>
        <v>0</v>
      </c>
      <c r="D73" s="19"/>
      <c r="E73" s="184">
        <f>'ו. ריפוי בעיסוק'!K24</f>
        <v>0</v>
      </c>
      <c r="F73" s="184">
        <f>'ו. ריפוי בעיסוק'!L24</f>
        <v>0</v>
      </c>
      <c r="G73" s="185" t="str">
        <f>IF(F73=0,"",'ו. ריפוי בעיסוק'!M24)</f>
        <v/>
      </c>
      <c r="H73" s="184">
        <f>'ו. ריפוי בעיסוק'!N24</f>
        <v>0</v>
      </c>
    </row>
    <row r="74" spans="1:8" ht="15">
      <c r="A74" s="113" t="str">
        <f>'ו. ריפוי בעיסוק'!B25</f>
        <v>כדורים (סכום גלובלי)</v>
      </c>
      <c r="B74" s="269">
        <f>'ו. ריפוי בעיסוק'!G25</f>
        <v>0</v>
      </c>
      <c r="C74" s="269">
        <f>'ו. ריפוי בעיסוק'!H25</f>
        <v>0</v>
      </c>
      <c r="D74" s="19"/>
      <c r="E74" s="184">
        <f>'ו. ריפוי בעיסוק'!K25</f>
        <v>0</v>
      </c>
      <c r="F74" s="184">
        <f>'ו. ריפוי בעיסוק'!L25</f>
        <v>0</v>
      </c>
      <c r="G74" s="185" t="str">
        <f>IF(F74=0,"",'ו. ריפוי בעיסוק'!M25)</f>
        <v/>
      </c>
      <c r="H74" s="184">
        <f>'ו. ריפוי בעיסוק'!N25</f>
        <v>0</v>
      </c>
    </row>
    <row r="75" spans="1:8" ht="15">
      <c r="A75" s="113" t="str">
        <f>'ו. ריפוי בעיסוק'!B26</f>
        <v>גלילים בגדלים שונים (סכום גלובלי)</v>
      </c>
      <c r="B75" s="269">
        <f>'ו. ריפוי בעיסוק'!G26</f>
        <v>0</v>
      </c>
      <c r="C75" s="269">
        <f>'ו. ריפוי בעיסוק'!H26</f>
        <v>0</v>
      </c>
      <c r="D75" s="19"/>
      <c r="E75" s="184">
        <f>'ו. ריפוי בעיסוק'!K26</f>
        <v>0</v>
      </c>
      <c r="F75" s="184">
        <f>'ו. ריפוי בעיסוק'!L26</f>
        <v>0</v>
      </c>
      <c r="G75" s="185" t="str">
        <f>IF(F75=0,"",'ו. ריפוי בעיסוק'!M26)</f>
        <v/>
      </c>
      <c r="H75" s="184">
        <f>'ו. ריפוי בעיסוק'!N26</f>
        <v>0</v>
      </c>
    </row>
    <row r="76" spans="1:8" ht="15">
      <c r="A76" s="113" t="str">
        <f>'ו. ריפוי בעיסוק'!B27</f>
        <v>וסט נאופרן</v>
      </c>
      <c r="B76" s="269">
        <f>'ו. ריפוי בעיסוק'!G27</f>
        <v>0</v>
      </c>
      <c r="C76" s="269">
        <f>'ו. ריפוי בעיסוק'!H27</f>
        <v>0</v>
      </c>
      <c r="D76" s="19"/>
      <c r="E76" s="184">
        <f>'ו. ריפוי בעיסוק'!K27</f>
        <v>0</v>
      </c>
      <c r="F76" s="184">
        <f>'ו. ריפוי בעיסוק'!L27</f>
        <v>0</v>
      </c>
      <c r="G76" s="185" t="str">
        <f>IF(F76=0,"",'ו. ריפוי בעיסוק'!M27)</f>
        <v/>
      </c>
      <c r="H76" s="184">
        <f>'ו. ריפוי בעיסוק'!N27</f>
        <v>0</v>
      </c>
    </row>
    <row r="77" spans="1:8" ht="15">
      <c r="A77" s="113" t="str">
        <f>'ו. ריפוי בעיסוק'!B28</f>
        <v>משחקי גריה שונים (סכום גלובלי)</v>
      </c>
      <c r="B77" s="269">
        <f>'ו. ריפוי בעיסוק'!G28</f>
        <v>0</v>
      </c>
      <c r="C77" s="269">
        <f>'ו. ריפוי בעיסוק'!H28</f>
        <v>0</v>
      </c>
      <c r="D77" s="19"/>
      <c r="E77" s="184">
        <f>'ו. ריפוי בעיסוק'!K28</f>
        <v>0</v>
      </c>
      <c r="F77" s="184">
        <f>'ו. ריפוי בעיסוק'!L28</f>
        <v>0</v>
      </c>
      <c r="G77" s="185" t="str">
        <f>IF(F77=0,"",'ו. ריפוי בעיסוק'!M28)</f>
        <v/>
      </c>
      <c r="H77" s="184">
        <f>'ו. ריפוי בעיסוק'!N28</f>
        <v>0</v>
      </c>
    </row>
    <row r="78" spans="1:8" ht="30">
      <c r="A78" s="113" t="str">
        <f>'ו. ריפוי בעיסוק'!B29</f>
        <v>עזרים לטיפול קבוצתי (טבעות, 
מטפחות, כדורים, מצנח וכד') (סכום גלובלי)</v>
      </c>
      <c r="B78" s="269">
        <f>'ו. ריפוי בעיסוק'!G29</f>
        <v>0</v>
      </c>
      <c r="C78" s="269">
        <f>'ו. ריפוי בעיסוק'!H29</f>
        <v>0</v>
      </c>
      <c r="D78" s="19"/>
      <c r="E78" s="184">
        <f>'ו. ריפוי בעיסוק'!K29</f>
        <v>0</v>
      </c>
      <c r="F78" s="184">
        <f>'ו. ריפוי בעיסוק'!L29</f>
        <v>0</v>
      </c>
      <c r="G78" s="185" t="str">
        <f>IF(F78=0,"",'ו. ריפוי בעיסוק'!M29)</f>
        <v/>
      </c>
      <c r="H78" s="184">
        <f>'ו. ריפוי בעיסוק'!N29</f>
        <v>0</v>
      </c>
    </row>
    <row r="79" spans="1:8" ht="15">
      <c r="A79" s="113" t="str">
        <f>'ו. ריפוי בעיסוק'!B30</f>
        <v>משחקי מרחב, בנייה והרכבה  (סכום גלובלי)</v>
      </c>
      <c r="B79" s="269">
        <f>'ו. ריפוי בעיסוק'!G30</f>
        <v>0</v>
      </c>
      <c r="C79" s="269">
        <f>'ו. ריפוי בעיסוק'!H30</f>
        <v>0</v>
      </c>
      <c r="D79" s="19"/>
      <c r="E79" s="184">
        <f>'ו. ריפוי בעיסוק'!K30</f>
        <v>0</v>
      </c>
      <c r="F79" s="184">
        <f>'ו. ריפוי בעיסוק'!L30</f>
        <v>0</v>
      </c>
      <c r="G79" s="185" t="str">
        <f>IF(F79=0,"",'ו. ריפוי בעיסוק'!M30)</f>
        <v/>
      </c>
      <c r="H79" s="184">
        <f>'ו. ריפוי בעיסוק'!N30</f>
        <v>0</v>
      </c>
    </row>
    <row r="80" spans="1:8" ht="15">
      <c r="A80" s="113" t="str">
        <f>'ו. ריפוי בעיסוק'!B31</f>
        <v>פאזלים ומשחקי תפיסה (סכום גלובלי)</v>
      </c>
      <c r="B80" s="269">
        <f>'ו. ריפוי בעיסוק'!G31</f>
        <v>0</v>
      </c>
      <c r="C80" s="269">
        <f>'ו. ריפוי בעיסוק'!H31</f>
        <v>0</v>
      </c>
      <c r="D80" s="19"/>
      <c r="E80" s="184">
        <f>'ו. ריפוי בעיסוק'!K31</f>
        <v>0</v>
      </c>
      <c r="F80" s="184">
        <f>'ו. ריפוי בעיסוק'!L31</f>
        <v>0</v>
      </c>
      <c r="G80" s="185" t="str">
        <f>IF(F80=0,"",'ו. ריפוי בעיסוק'!M31)</f>
        <v/>
      </c>
      <c r="H80" s="184">
        <f>'ו. ריפוי בעיסוק'!N31</f>
        <v>0</v>
      </c>
    </row>
    <row r="81" spans="1:8" ht="15">
      <c r="A81" s="113" t="str">
        <f>'ו. ריפוי בעיסוק'!B32</f>
        <v>אביזרי ADL מותאמים (סכום גלובלי)</v>
      </c>
      <c r="B81" s="269">
        <f>'ו. ריפוי בעיסוק'!G32</f>
        <v>0</v>
      </c>
      <c r="C81" s="269">
        <f>'ו. ריפוי בעיסוק'!H32</f>
        <v>0</v>
      </c>
      <c r="D81" s="19"/>
      <c r="E81" s="184">
        <f>'ו. ריפוי בעיסוק'!K32</f>
        <v>0</v>
      </c>
      <c r="F81" s="184">
        <f>'ו. ריפוי בעיסוק'!L32</f>
        <v>0</v>
      </c>
      <c r="G81" s="185" t="str">
        <f>IF(F81=0,"",'ו. ריפוי בעיסוק'!M32)</f>
        <v/>
      </c>
      <c r="H81" s="184">
        <f>'ו. ריפוי בעיסוק'!N32</f>
        <v>0</v>
      </c>
    </row>
    <row r="82" spans="1:8" ht="15">
      <c r="A82" s="113" t="str">
        <f>'ו. ריפוי בעיסוק'!B33</f>
        <v xml:space="preserve">ציוד להכנת סדי ידיים </v>
      </c>
      <c r="B82" s="269">
        <f>'ו. ריפוי בעיסוק'!G33</f>
        <v>0</v>
      </c>
      <c r="C82" s="269">
        <f>'ו. ריפוי בעיסוק'!H33</f>
        <v>0</v>
      </c>
      <c r="D82" s="19"/>
      <c r="E82" s="184">
        <f>'ו. ריפוי בעיסוק'!K33</f>
        <v>0</v>
      </c>
      <c r="F82" s="184">
        <f>'ו. ריפוי בעיסוק'!L33</f>
        <v>0</v>
      </c>
      <c r="G82" s="185" t="str">
        <f>IF(F82=0,"",'ו. ריפוי בעיסוק'!M33)</f>
        <v/>
      </c>
      <c r="H82" s="184">
        <f>'ו. ריפוי בעיסוק'!N33</f>
        <v>0</v>
      </c>
    </row>
    <row r="83" spans="1:8" ht="15">
      <c r="A83" s="113" t="str">
        <f>'ו. ריפוי בעיסוק'!B36</f>
        <v xml:space="preserve">מחשב נייח/נייד עם מסך מגע  </v>
      </c>
      <c r="B83" s="269">
        <f>'ו. ריפוי בעיסוק'!G36</f>
        <v>0</v>
      </c>
      <c r="C83" s="269">
        <f>'ו. ריפוי בעיסוק'!H36</f>
        <v>0</v>
      </c>
      <c r="D83" s="19"/>
      <c r="E83" s="184">
        <f>'ו. ריפוי בעיסוק'!K36</f>
        <v>0</v>
      </c>
      <c r="F83" s="184">
        <f>'ו. ריפוי בעיסוק'!L36</f>
        <v>0</v>
      </c>
      <c r="G83" s="185" t="str">
        <f>IF(F83=0,"",'ו. ריפוי בעיסוק'!M36)</f>
        <v/>
      </c>
      <c r="H83" s="184">
        <f>'ו. ריפוי בעיסוק'!N36</f>
        <v>0</v>
      </c>
    </row>
    <row r="84" spans="1:8" ht="15">
      <c r="A84" s="113" t="str">
        <f>'ו. ריפוי בעיסוק'!B37</f>
        <v>מדפסת</v>
      </c>
      <c r="B84" s="269">
        <f>'ו. ריפוי בעיסוק'!G37</f>
        <v>0</v>
      </c>
      <c r="C84" s="269">
        <f>'ו. ריפוי בעיסוק'!H37</f>
        <v>0</v>
      </c>
      <c r="D84" s="19"/>
      <c r="E84" s="184">
        <f>'ו. ריפוי בעיסוק'!K37</f>
        <v>0</v>
      </c>
      <c r="F84" s="184">
        <f>'ו. ריפוי בעיסוק'!L37</f>
        <v>0</v>
      </c>
      <c r="G84" s="185" t="str">
        <f>IF(F84=0,"",'ו. ריפוי בעיסוק'!M37)</f>
        <v/>
      </c>
      <c r="H84" s="184">
        <f>'ו. ריפוי בעיסוק'!N37</f>
        <v>0</v>
      </c>
    </row>
    <row r="85" spans="1:8" ht="30">
      <c r="A85" s="113" t="str">
        <f>'ו. ריפוי בעיסוק'!B38</f>
        <v xml:space="preserve"> אייפד (1  ל 5 אנשים)   Ipad 10.2" 128GB WIFI </v>
      </c>
      <c r="B85" s="269">
        <f>'ו. ריפוי בעיסוק'!G38</f>
        <v>0</v>
      </c>
      <c r="C85" s="269">
        <f>'ו. ריפוי בעיסוק'!H38</f>
        <v>0</v>
      </c>
      <c r="D85" s="19"/>
      <c r="E85" s="184">
        <f>'ו. ריפוי בעיסוק'!K38</f>
        <v>0</v>
      </c>
      <c r="F85" s="184">
        <f>'ו. ריפוי בעיסוק'!L38</f>
        <v>0</v>
      </c>
      <c r="G85" s="185" t="str">
        <f>IF(F85=0,"",'ו. ריפוי בעיסוק'!M38)</f>
        <v/>
      </c>
      <c r="H85" s="184">
        <f>'ו. ריפוי בעיסוק'!N38</f>
        <v>0</v>
      </c>
    </row>
    <row r="86" spans="1:8" ht="15">
      <c r="A86" s="113" t="str">
        <f>'ו. ריפוי בעיסוק'!B39</f>
        <v>תוכנות לאייפד</v>
      </c>
      <c r="B86" s="269">
        <f>'ו. ריפוי בעיסוק'!G39</f>
        <v>0</v>
      </c>
      <c r="C86" s="269">
        <f>'ו. ריפוי בעיסוק'!H39</f>
        <v>0</v>
      </c>
      <c r="D86" s="19"/>
      <c r="E86" s="184">
        <f>'ו. ריפוי בעיסוק'!K39</f>
        <v>0</v>
      </c>
      <c r="F86" s="184">
        <f>'ו. ריפוי בעיסוק'!L39</f>
        <v>0</v>
      </c>
      <c r="G86" s="185" t="str">
        <f>IF(F86=0,"",'ו. ריפוי בעיסוק'!M39)</f>
        <v/>
      </c>
      <c r="H86" s="184">
        <f>'ו. ריפוי בעיסוק'!N39</f>
        <v>0</v>
      </c>
    </row>
    <row r="87" spans="1:8" ht="15">
      <c r="A87" s="113" t="str">
        <f>'ו. ריפוי בעיסוק'!B40</f>
        <v>מגן לאייפד + מדבקת זכוכית</v>
      </c>
      <c r="B87" s="269">
        <f>'ו. ריפוי בעיסוק'!G40</f>
        <v>0</v>
      </c>
      <c r="C87" s="269">
        <f>'ו. ריפוי בעיסוק'!H40</f>
        <v>0</v>
      </c>
      <c r="D87" s="19"/>
      <c r="E87" s="184">
        <f>'ו. ריפוי בעיסוק'!K40</f>
        <v>0</v>
      </c>
      <c r="F87" s="184">
        <f>'ו. ריפוי בעיסוק'!L40</f>
        <v>0</v>
      </c>
      <c r="G87" s="185" t="str">
        <f>IF(F87=0,"",'ו. ריפוי בעיסוק'!M40)</f>
        <v/>
      </c>
      <c r="H87" s="184">
        <f>'ו. ריפוי בעיסוק'!N40</f>
        <v>0</v>
      </c>
    </row>
    <row r="88" spans="1:8" ht="15">
      <c r="A88" s="113" t="str">
        <f>'ו. ריפוי בעיסוק'!B41</f>
        <v>Apple tv</v>
      </c>
      <c r="B88" s="269">
        <f>'ו. ריפוי בעיסוק'!G41</f>
        <v>0</v>
      </c>
      <c r="C88" s="269">
        <f>'ו. ריפוי בעיסוק'!H41</f>
        <v>0</v>
      </c>
      <c r="D88" s="19"/>
      <c r="E88" s="184">
        <f>'ו. ריפוי בעיסוק'!K41</f>
        <v>0</v>
      </c>
      <c r="F88" s="184">
        <f>'ו. ריפוי בעיסוק'!L41</f>
        <v>0</v>
      </c>
      <c r="G88" s="185" t="str">
        <f>IF(F88=0,"",'ו. ריפוי בעיסוק'!M41)</f>
        <v/>
      </c>
      <c r="H88" s="184">
        <f>'ו. ריפוי בעיסוק'!N41</f>
        <v>0</v>
      </c>
    </row>
    <row r="89" spans="1:8" ht="15">
      <c r="A89" s="113" t="str">
        <f>'ו. ריפוי בעיסוק'!B42</f>
        <v>מסך הקרנה נגלל</v>
      </c>
      <c r="B89" s="269">
        <f>'ו. ריפוי בעיסוק'!G42</f>
        <v>0</v>
      </c>
      <c r="C89" s="269">
        <f>'ו. ריפוי בעיסוק'!H42</f>
        <v>0</v>
      </c>
      <c r="D89" s="19"/>
      <c r="E89" s="184">
        <f>'ו. ריפוי בעיסוק'!K42</f>
        <v>0</v>
      </c>
      <c r="F89" s="184">
        <f>'ו. ריפוי בעיסוק'!L42</f>
        <v>0</v>
      </c>
      <c r="G89" s="185" t="str">
        <f>IF(F89=0,"",'ו. ריפוי בעיסוק'!M42)</f>
        <v/>
      </c>
      <c r="H89" s="184">
        <f>'ו. ריפוי בעיסוק'!N42</f>
        <v>0</v>
      </c>
    </row>
    <row r="90" spans="1:8" ht="45">
      <c r="A90" s="113" t="str">
        <f>'ו. ריפוי בעיסוק'!B43</f>
        <v xml:space="preserve">מסך מגע כ- 65" לתלייה על קיר+ ארון + מחשב להפעלה, ניתן להשתמש גם בלוח חכם </v>
      </c>
      <c r="B90" s="269">
        <f>'ו. ריפוי בעיסוק'!G43</f>
        <v>0</v>
      </c>
      <c r="C90" s="269">
        <f>'ו. ריפוי בעיסוק'!H43</f>
        <v>0</v>
      </c>
      <c r="D90" s="19"/>
      <c r="E90" s="184">
        <f>'ו. ריפוי בעיסוק'!K43</f>
        <v>0</v>
      </c>
      <c r="F90" s="184">
        <f>'ו. ריפוי בעיסוק'!L43</f>
        <v>0</v>
      </c>
      <c r="G90" s="185" t="str">
        <f>IF(F90=0,"",'ו. ריפוי בעיסוק'!M43)</f>
        <v/>
      </c>
      <c r="H90" s="184">
        <f>'ו. ריפוי בעיסוק'!N43</f>
        <v>0</v>
      </c>
    </row>
    <row r="91" spans="1:8" ht="15">
      <c r="A91" s="113" t="str">
        <f>'ו. ריפוי בעיסוק'!B44</f>
        <v>מערכת מציאות מדומה</v>
      </c>
      <c r="B91" s="269">
        <f>'ו. ריפוי בעיסוק'!G44</f>
        <v>0</v>
      </c>
      <c r="C91" s="269">
        <f>'ו. ריפוי בעיסוק'!H44</f>
        <v>0</v>
      </c>
      <c r="D91" s="19"/>
      <c r="E91" s="184">
        <f>'ו. ריפוי בעיסוק'!K44</f>
        <v>0</v>
      </c>
      <c r="F91" s="184">
        <f>'ו. ריפוי בעיסוק'!L44</f>
        <v>0</v>
      </c>
      <c r="G91" s="185" t="str">
        <f>IF(F91=0,"",'ו. ריפוי בעיסוק'!M44)</f>
        <v/>
      </c>
      <c r="H91" s="184">
        <f>'ו. ריפוי בעיסוק'!N44</f>
        <v>0</v>
      </c>
    </row>
    <row r="92" spans="1:8" ht="15">
      <c r="A92" s="113" t="str">
        <f>'ו. ריפוי בעיסוק'!B45</f>
        <v xml:space="preserve">עכברים ייחודיים </v>
      </c>
      <c r="B92" s="269">
        <f>'ו. ריפוי בעיסוק'!G45</f>
        <v>0</v>
      </c>
      <c r="C92" s="269">
        <f>'ו. ריפוי בעיסוק'!H45</f>
        <v>0</v>
      </c>
      <c r="D92" s="19"/>
      <c r="E92" s="184">
        <f>'ו. ריפוי בעיסוק'!K45</f>
        <v>0</v>
      </c>
      <c r="F92" s="184">
        <f>'ו. ריפוי בעיסוק'!L45</f>
        <v>0</v>
      </c>
      <c r="G92" s="185" t="str">
        <f>IF(F92=0,"",'ו. ריפוי בעיסוק'!M45)</f>
        <v/>
      </c>
      <c r="H92" s="184">
        <f>'ו. ריפוי בעיסוק'!N45</f>
        <v>0</v>
      </c>
    </row>
    <row r="93" spans="1:8" ht="15">
      <c r="A93" s="113" t="str">
        <f>'ו. ריפוי בעיסוק'!B46</f>
        <v xml:space="preserve">מקלדות ייחודיות </v>
      </c>
      <c r="B93" s="269">
        <f>'ו. ריפוי בעיסוק'!G46</f>
        <v>0</v>
      </c>
      <c r="C93" s="269">
        <f>'ו. ריפוי בעיסוק'!H46</f>
        <v>0</v>
      </c>
      <c r="D93" s="19"/>
      <c r="E93" s="184">
        <f>'ו. ריפוי בעיסוק'!K46</f>
        <v>0</v>
      </c>
      <c r="F93" s="184">
        <f>'ו. ריפוי בעיסוק'!L46</f>
        <v>0</v>
      </c>
      <c r="G93" s="185" t="str">
        <f>IF(F93=0,"",'ו. ריפוי בעיסוק'!M46)</f>
        <v/>
      </c>
      <c r="H93" s="184">
        <f>'ו. ריפוי בעיסוק'!N46</f>
        <v>0</v>
      </c>
    </row>
    <row r="94" spans="1:8" ht="15">
      <c r="A94" s="113" t="str">
        <f>'ו. ריפוי בעיסוק'!B47</f>
        <v xml:space="preserve">מתגים ומתאמי מתגים </v>
      </c>
      <c r="B94" s="269">
        <f>'ו. ריפוי בעיסוק'!G47</f>
        <v>0</v>
      </c>
      <c r="C94" s="269">
        <f>'ו. ריפוי בעיסוק'!H47</f>
        <v>0</v>
      </c>
      <c r="D94" s="19"/>
      <c r="E94" s="184">
        <f>'ו. ריפוי בעיסוק'!K47</f>
        <v>0</v>
      </c>
      <c r="F94" s="184">
        <f>'ו. ריפוי בעיסוק'!L47</f>
        <v>0</v>
      </c>
      <c r="G94" s="185" t="str">
        <f>IF(F94=0,"",'ו. ריפוי בעיסוק'!M47)</f>
        <v/>
      </c>
      <c r="H94" s="184">
        <f>'ו. ריפוי בעיסוק'!N47</f>
        <v>0</v>
      </c>
    </row>
    <row r="95" spans="1:8" ht="15">
      <c r="A95" s="113" t="str">
        <f>'ו. ריפוי בעיסוק'!B48</f>
        <v xml:space="preserve">זרועות למתגים ולטאבלט </v>
      </c>
      <c r="B95" s="269">
        <f>'ו. ריפוי בעיסוק'!G48</f>
        <v>0</v>
      </c>
      <c r="C95" s="269">
        <f>'ו. ריפוי בעיסוק'!H48</f>
        <v>0</v>
      </c>
      <c r="D95" s="19"/>
      <c r="E95" s="184">
        <f>'ו. ריפוי בעיסוק'!K48</f>
        <v>0</v>
      </c>
      <c r="F95" s="184">
        <f>'ו. ריפוי בעיסוק'!L48</f>
        <v>0</v>
      </c>
      <c r="G95" s="185" t="str">
        <f>IF(F95=0,"",'ו. ריפוי בעיסוק'!M48)</f>
        <v/>
      </c>
      <c r="H95" s="184">
        <f>'ו. ריפוי בעיסוק'!N48</f>
        <v>0</v>
      </c>
    </row>
    <row r="96" spans="1:8" ht="15">
      <c r="A96" s="113" t="str">
        <f>'ו. ריפוי בעיסוק'!B49</f>
        <v>צעצועים מותאמים - סכום גלובלי</v>
      </c>
      <c r="B96" s="269">
        <f>'ו. ריפוי בעיסוק'!G49</f>
        <v>0</v>
      </c>
      <c r="C96" s="269">
        <f>'ו. ריפוי בעיסוק'!H49</f>
        <v>0</v>
      </c>
      <c r="D96" s="19"/>
      <c r="E96" s="184">
        <f>'ו. ריפוי בעיסוק'!K49</f>
        <v>0</v>
      </c>
      <c r="F96" s="184">
        <f>'ו. ריפוי בעיסוק'!L49</f>
        <v>0</v>
      </c>
      <c r="G96" s="185" t="str">
        <f>IF(F96=0,"",'ו. ריפוי בעיסוק'!M49)</f>
        <v/>
      </c>
      <c r="H96" s="184">
        <f>'ו. ריפוי בעיסוק'!N49</f>
        <v>0</v>
      </c>
    </row>
    <row r="97" spans="1:8" s="261" customFormat="1" ht="15">
      <c r="A97" s="127" t="str">
        <f>'ו. ריפוי בעיסוק'!B51</f>
        <v>סה"כ ציוד ריפוי בעיסוק כולל מע"מ</v>
      </c>
      <c r="B97" s="155"/>
      <c r="C97" s="155">
        <f>SUM(C60:C96)</f>
        <v>0</v>
      </c>
      <c r="D97" s="24"/>
      <c r="E97" s="155" t="str">
        <f t="shared" ref="E97:E98" si="0">A97</f>
        <v>סה"כ ציוד ריפוי בעיסוק כולל מע"מ</v>
      </c>
      <c r="F97" s="155"/>
      <c r="G97" s="263"/>
      <c r="H97" s="155">
        <f>SUM(H60:H96)</f>
        <v>0</v>
      </c>
    </row>
    <row r="98" spans="1:8" s="261" customFormat="1" ht="15">
      <c r="A98" s="127" t="str">
        <f>'יח. סיכום'!B30</f>
        <v>קלינאות תקשורת</v>
      </c>
      <c r="B98" s="112"/>
      <c r="C98" s="112"/>
      <c r="D98" s="101"/>
      <c r="E98" s="155" t="str">
        <f t="shared" si="0"/>
        <v>קלינאות תקשורת</v>
      </c>
      <c r="F98" s="112"/>
      <c r="G98" s="262"/>
      <c r="H98" s="113"/>
    </row>
    <row r="99" spans="1:8" ht="15">
      <c r="A99" s="113" t="str">
        <f>'ז. קלינאות תקשורת'!B8</f>
        <v>מחשב נייח /נייד</v>
      </c>
      <c r="B99" s="184">
        <f>'ז. קלינאות תקשורת'!G8</f>
        <v>0</v>
      </c>
      <c r="C99" s="184">
        <f>'ז. קלינאות תקשורת'!H8</f>
        <v>0</v>
      </c>
      <c r="D99" s="19"/>
      <c r="E99" s="184">
        <f>'ז. קלינאות תקשורת'!K8</f>
        <v>0</v>
      </c>
      <c r="F99" s="184">
        <f>'ז. קלינאות תקשורת'!L8</f>
        <v>0</v>
      </c>
      <c r="G99" s="185" t="str">
        <f>IF(F99=0,"",'ז. קלינאות תקשורת'!M8)</f>
        <v/>
      </c>
      <c r="H99" s="184">
        <f>'ז. קלינאות תקשורת'!N8</f>
        <v>0</v>
      </c>
    </row>
    <row r="100" spans="1:8" ht="30">
      <c r="A100" s="113" t="str">
        <f>'ז. קלינאות תקשורת'!B9</f>
        <v>מדפסת משולבת עם יישומי סריקה וצילום, פלט צבעוני</v>
      </c>
      <c r="B100" s="184">
        <f>'ז. קלינאות תקשורת'!G9</f>
        <v>0</v>
      </c>
      <c r="C100" s="184">
        <f>'ז. קלינאות תקשורת'!H9</f>
        <v>0</v>
      </c>
      <c r="D100" s="19"/>
      <c r="E100" s="184">
        <f>'ז. קלינאות תקשורת'!K9</f>
        <v>0</v>
      </c>
      <c r="F100" s="184">
        <f>'ז. קלינאות תקשורת'!L9</f>
        <v>0</v>
      </c>
      <c r="G100" s="185" t="str">
        <f>IF(F100=0,"",'ז. קלינאות תקשורת'!M9)</f>
        <v/>
      </c>
      <c r="H100" s="184">
        <f>'ז. קלינאות תקשורת'!N9</f>
        <v>0</v>
      </c>
    </row>
    <row r="101" spans="1:8" ht="15">
      <c r="A101" s="113" t="str">
        <f>'ז. קלינאות תקשורת'!B10</f>
        <v>מכשיר למינציה</v>
      </c>
      <c r="B101" s="184">
        <f>'ז. קלינאות תקשורת'!G10</f>
        <v>0</v>
      </c>
      <c r="C101" s="184">
        <f>'ז. קלינאות תקשורת'!H10</f>
        <v>0</v>
      </c>
      <c r="D101" s="19"/>
      <c r="E101" s="184">
        <f>'ז. קלינאות תקשורת'!K10</f>
        <v>0</v>
      </c>
      <c r="F101" s="184">
        <f>'ז. קלינאות תקשורת'!L10</f>
        <v>0</v>
      </c>
      <c r="G101" s="185" t="str">
        <f>IF(F101=0,"",'ז. קלינאות תקשורת'!M10)</f>
        <v/>
      </c>
      <c r="H101" s="184">
        <f>'ז. קלינאות תקשורת'!N10</f>
        <v>0</v>
      </c>
    </row>
    <row r="102" spans="1:8" ht="15">
      <c r="A102" s="113" t="str">
        <f>'ז. קלינאות תקשורת'!B11</f>
        <v>מחשב לוח (אייפד/טאבלט)</v>
      </c>
      <c r="B102" s="184">
        <f>'ז. קלינאות תקשורת'!G11</f>
        <v>0</v>
      </c>
      <c r="C102" s="184">
        <f>'ז. קלינאות תקשורת'!H11</f>
        <v>0</v>
      </c>
      <c r="D102" s="19"/>
      <c r="E102" s="184">
        <f>'ז. קלינאות תקשורת'!K11</f>
        <v>0</v>
      </c>
      <c r="F102" s="184">
        <f>'ז. קלינאות תקשורת'!L11</f>
        <v>0</v>
      </c>
      <c r="G102" s="185" t="str">
        <f>IF(F102=0,"",'ז. קלינאות תקשורת'!M11)</f>
        <v/>
      </c>
      <c r="H102" s="184">
        <f>'ז. קלינאות תקשורת'!N11</f>
        <v>0</v>
      </c>
    </row>
    <row r="103" spans="1:8" ht="15">
      <c r="A103" s="113" t="str">
        <f>'ז. קלינאות תקשורת'!B12</f>
        <v>אפליקציות למחשב לוח (אייפד/טאבלט)</v>
      </c>
      <c r="B103" s="184">
        <f>'ז. קלינאות תקשורת'!G12</f>
        <v>0</v>
      </c>
      <c r="C103" s="184">
        <f>'ז. קלינאות תקשורת'!H12</f>
        <v>0</v>
      </c>
      <c r="D103" s="19"/>
      <c r="E103" s="184">
        <f>'ז. קלינאות תקשורת'!K12</f>
        <v>0</v>
      </c>
      <c r="F103" s="184">
        <f>'ז. קלינאות תקשורת'!L12</f>
        <v>0</v>
      </c>
      <c r="G103" s="185" t="str">
        <f>IF(F103=0,"",'ז. קלינאות תקשורת'!M12)</f>
        <v/>
      </c>
      <c r="H103" s="184">
        <f>'ז. קלינאות תקשורת'!N12</f>
        <v>0</v>
      </c>
    </row>
    <row r="104" spans="1:8" ht="15">
      <c r="A104" s="113" t="str">
        <f>'ז. קלינאות תקשורת'!B15</f>
        <v>פלטים קוליים (סכום גלובלי)</v>
      </c>
      <c r="B104" s="184">
        <f>'ז. קלינאות תקשורת'!G15</f>
        <v>0</v>
      </c>
      <c r="C104" s="184">
        <f>'ז. קלינאות תקשורת'!H15</f>
        <v>0</v>
      </c>
      <c r="D104" s="19"/>
      <c r="E104" s="184">
        <f>'ז. קלינאות תקשורת'!K15</f>
        <v>0</v>
      </c>
      <c r="F104" s="184">
        <f>'ז. קלינאות תקשורת'!L15</f>
        <v>0</v>
      </c>
      <c r="G104" s="185" t="str">
        <f>IF(F104=0,"",'ז. קלינאות תקשורת'!M15)</f>
        <v/>
      </c>
      <c r="H104" s="184">
        <f>'ז. קלינאות תקשורת'!N15</f>
        <v>0</v>
      </c>
    </row>
    <row r="105" spans="1:8" ht="15">
      <c r="A105" s="113" t="str">
        <f>'ז. קלינאות תקשורת'!B16</f>
        <v>מתגים (סכום גלובלי)</v>
      </c>
      <c r="B105" s="184">
        <f>'ז. קלינאות תקשורת'!G16</f>
        <v>0</v>
      </c>
      <c r="C105" s="184">
        <f>'ז. קלינאות תקשורת'!H16</f>
        <v>0</v>
      </c>
      <c r="D105" s="19"/>
      <c r="E105" s="184">
        <f>'ז. קלינאות תקשורת'!K16</f>
        <v>0</v>
      </c>
      <c r="F105" s="184">
        <f>'ז. קלינאות תקשורת'!L16</f>
        <v>0</v>
      </c>
      <c r="G105" s="185" t="str">
        <f>IF(F105=0,"",'ז. קלינאות תקשורת'!M16)</f>
        <v/>
      </c>
      <c r="H105" s="184">
        <f>'ז. קלינאות תקשורת'!N16</f>
        <v>0</v>
      </c>
    </row>
    <row r="106" spans="1:8" ht="30">
      <c r="A106" s="113" t="str">
        <f>'ז. קלינאות תקשורת'!B17</f>
        <v>אפליקציות לתקשורת תומכת חליפית  (סכום גלובלי)</v>
      </c>
      <c r="B106" s="184">
        <f>'ז. קלינאות תקשורת'!G17</f>
        <v>0</v>
      </c>
      <c r="C106" s="184">
        <f>'ז. קלינאות תקשורת'!H17</f>
        <v>0</v>
      </c>
      <c r="D106" s="19"/>
      <c r="E106" s="184">
        <f>'ז. קלינאות תקשורת'!K17</f>
        <v>0</v>
      </c>
      <c r="F106" s="184">
        <f>'ז. קלינאות תקשורת'!L17</f>
        <v>0</v>
      </c>
      <c r="G106" s="185" t="str">
        <f>IF(F106=0,"",'ז. קלינאות תקשורת'!M17)</f>
        <v/>
      </c>
      <c r="H106" s="184">
        <f>'ז. קלינאות תקשורת'!N17</f>
        <v>0</v>
      </c>
    </row>
    <row r="107" spans="1:8" ht="15">
      <c r="A107" s="113" t="str">
        <f>'ז. קלינאות תקשורת'!B18</f>
        <v>תוכנת גריד (סכום גלובלי)</v>
      </c>
      <c r="B107" s="184">
        <f>'ז. קלינאות תקשורת'!G18</f>
        <v>0</v>
      </c>
      <c r="C107" s="184">
        <f>'ז. קלינאות תקשורת'!H18</f>
        <v>0</v>
      </c>
      <c r="D107" s="19"/>
      <c r="E107" s="184">
        <f>'ז. קלינאות תקשורת'!K18</f>
        <v>0</v>
      </c>
      <c r="F107" s="184">
        <f>'ז. קלינאות תקשורת'!L18</f>
        <v>0</v>
      </c>
      <c r="G107" s="185" t="str">
        <f>IF(F107=0,"",'ז. קלינאות תקשורת'!M18)</f>
        <v/>
      </c>
      <c r="H107" s="184">
        <f>'ז. קלינאות תקשורת'!N18</f>
        <v>0</v>
      </c>
    </row>
    <row r="108" spans="1:8" ht="30">
      <c r="A108" s="113" t="str">
        <f>'ז. קלינאות תקשורת'!B21</f>
        <v>ציוד טיפולי, ספרים, כרטיסיות ומשחקי שפה ותקשורת</v>
      </c>
      <c r="B108" s="184">
        <f>'ז. קלינאות תקשורת'!G21</f>
        <v>0</v>
      </c>
      <c r="C108" s="184">
        <f>'ז. קלינאות תקשורת'!H21</f>
        <v>0</v>
      </c>
      <c r="D108" s="19"/>
      <c r="E108" s="184">
        <f>'ז. קלינאות תקשורת'!K21</f>
        <v>0</v>
      </c>
      <c r="F108" s="184">
        <f>'ז. קלינאות תקשורת'!L21</f>
        <v>0</v>
      </c>
      <c r="G108" s="185" t="str">
        <f>IF(F108=0,"",'ז. קלינאות תקשורת'!M21)</f>
        <v/>
      </c>
      <c r="H108" s="184">
        <f>'ז. קלינאות תקשורת'!N21</f>
        <v>0</v>
      </c>
    </row>
    <row r="109" spans="1:8" ht="60">
      <c r="A109" s="113" t="str">
        <f>'ז. קלינאות תקשורת'!B22</f>
        <v>תוכנות תקשורת לאי-פד כמו sounding board, book creator,choice boards, snap scene ועוד, בהתאם למאפייני האוכלוסיה</v>
      </c>
      <c r="B109" s="184">
        <f>'ז. קלינאות תקשורת'!G22</f>
        <v>0</v>
      </c>
      <c r="C109" s="184">
        <f>'ז. קלינאות תקשורת'!H22</f>
        <v>0</v>
      </c>
      <c r="D109" s="19"/>
      <c r="E109" s="184">
        <f>'ז. קלינאות תקשורת'!K22</f>
        <v>0</v>
      </c>
      <c r="F109" s="184">
        <f>'ז. קלינאות תקשורת'!L22</f>
        <v>0</v>
      </c>
      <c r="G109" s="185" t="str">
        <f>IF(F109=0,"",'ז. קלינאות תקשורת'!M22)</f>
        <v/>
      </c>
      <c r="H109" s="184">
        <f>'ז. קלינאות תקשורת'!N22</f>
        <v>0</v>
      </c>
    </row>
    <row r="110" spans="1:8" ht="15">
      <c r="A110" s="113" t="str">
        <f>'ז. קלינאות תקשורת'!B23</f>
        <v xml:space="preserve">אי פד </v>
      </c>
      <c r="B110" s="184">
        <f>'ז. קלינאות תקשורת'!G23</f>
        <v>0</v>
      </c>
      <c r="C110" s="184">
        <f>'ז. קלינאות תקשורת'!H23</f>
        <v>0</v>
      </c>
      <c r="D110" s="19"/>
      <c r="E110" s="184">
        <f>'ז. קלינאות תקשורת'!K23</f>
        <v>0</v>
      </c>
      <c r="F110" s="184">
        <f>'ז. קלינאות תקשורת'!L23</f>
        <v>0</v>
      </c>
      <c r="G110" s="185" t="str">
        <f>IF(F110=0,"",'ז. קלינאות תקשורת'!M23)</f>
        <v/>
      </c>
      <c r="H110" s="184">
        <f>'ז. קלינאות תקשורת'!N23</f>
        <v>0</v>
      </c>
    </row>
    <row r="111" spans="1:8" ht="15">
      <c r="A111" s="113" t="str">
        <f>'ז. קלינאות תקשורת'!B26</f>
        <v>ארון אחסון לציוד</v>
      </c>
      <c r="B111" s="184">
        <f>'ז. קלינאות תקשורת'!G26</f>
        <v>0</v>
      </c>
      <c r="C111" s="184">
        <f>'ז. קלינאות תקשורת'!H26</f>
        <v>0</v>
      </c>
      <c r="D111" s="19"/>
      <c r="E111" s="184">
        <f>'ז. קלינאות תקשורת'!K26</f>
        <v>0</v>
      </c>
      <c r="F111" s="184">
        <f>'ז. קלינאות תקשורת'!L26</f>
        <v>0</v>
      </c>
      <c r="G111" s="185" t="str">
        <f>IF(F111=0,"",'ז. קלינאות תקשורת'!M26)</f>
        <v/>
      </c>
      <c r="H111" s="184">
        <f>'ז. קלינאות תקשורת'!N26</f>
        <v>0</v>
      </c>
    </row>
    <row r="112" spans="1:8" ht="15">
      <c r="A112" s="113" t="str">
        <f>'ז. קלינאות תקשורת'!B27</f>
        <v>כסאות</v>
      </c>
      <c r="B112" s="184">
        <f>'ז. קלינאות תקשורת'!G27</f>
        <v>0</v>
      </c>
      <c r="C112" s="184">
        <f>'ז. קלינאות תקשורת'!H27</f>
        <v>0</v>
      </c>
      <c r="D112" s="19"/>
      <c r="E112" s="184">
        <f>'ז. קלינאות תקשורת'!K27</f>
        <v>0</v>
      </c>
      <c r="F112" s="184">
        <f>'ז. קלינאות תקשורת'!L27</f>
        <v>0</v>
      </c>
      <c r="G112" s="185" t="str">
        <f>IF(F112=0,"",'ז. קלינאות תקשורת'!M27)</f>
        <v/>
      </c>
      <c r="H112" s="184">
        <f>'ז. קלינאות תקשורת'!N27</f>
        <v>0</v>
      </c>
    </row>
    <row r="113" spans="1:8" ht="15">
      <c r="A113" s="113" t="str">
        <f>'ז. קלינאות תקשורת'!B28</f>
        <v>שולחנות</v>
      </c>
      <c r="B113" s="184">
        <f>'ז. קלינאות תקשורת'!G28</f>
        <v>0</v>
      </c>
      <c r="C113" s="184">
        <f>'ז. קלינאות תקשורת'!H28</f>
        <v>0</v>
      </c>
      <c r="D113" s="19"/>
      <c r="E113" s="184">
        <f>'ז. קלינאות תקשורת'!K28</f>
        <v>0</v>
      </c>
      <c r="F113" s="184">
        <f>'ז. קלינאות תקשורת'!L28</f>
        <v>0</v>
      </c>
      <c r="G113" s="185" t="str">
        <f>IF(F113=0,"",'ז. קלינאות תקשורת'!M28)</f>
        <v/>
      </c>
      <c r="H113" s="184">
        <f>'ז. קלינאות תקשורת'!N28</f>
        <v>0</v>
      </c>
    </row>
    <row r="114" spans="1:8" ht="15">
      <c r="A114" s="113" t="str">
        <f>'ז. קלינאות תקשורת'!B29</f>
        <v>מראה ווילון</v>
      </c>
      <c r="B114" s="184">
        <f>'ז. קלינאות תקשורת'!G29</f>
        <v>0</v>
      </c>
      <c r="C114" s="184">
        <f>'ז. קלינאות תקשורת'!H29</f>
        <v>0</v>
      </c>
      <c r="D114" s="19"/>
      <c r="E114" s="184">
        <f>'ז. קלינאות תקשורת'!K29</f>
        <v>0</v>
      </c>
      <c r="F114" s="184">
        <f>'ז. קלינאות תקשורת'!L29</f>
        <v>0</v>
      </c>
      <c r="G114" s="185" t="str">
        <f>IF(F114=0,"",'ז. קלינאות תקשורת'!M29)</f>
        <v/>
      </c>
      <c r="H114" s="184">
        <f>'ז. קלינאות תקשורת'!N29</f>
        <v>0</v>
      </c>
    </row>
    <row r="115" spans="1:8" ht="15">
      <c r="A115" s="113" t="str">
        <f>'ז. קלינאות תקשורת'!B30</f>
        <v>לוח מחיק</v>
      </c>
      <c r="B115" s="184">
        <f>'ז. קלינאות תקשורת'!G30</f>
        <v>0</v>
      </c>
      <c r="C115" s="184">
        <f>'ז. קלינאות תקשורת'!H30</f>
        <v>0</v>
      </c>
      <c r="D115" s="19"/>
      <c r="E115" s="184">
        <f>'ז. קלינאות תקשורת'!K30</f>
        <v>0</v>
      </c>
      <c r="F115" s="184">
        <f>'ז. קלינאות תקשורת'!L30</f>
        <v>0</v>
      </c>
      <c r="G115" s="185" t="str">
        <f>IF(F115=0,"",'ז. קלינאות תקשורת'!M30)</f>
        <v/>
      </c>
      <c r="H115" s="184">
        <f>'ז. קלינאות תקשורת'!N30</f>
        <v>0</v>
      </c>
    </row>
    <row r="116" spans="1:8" ht="15">
      <c r="A116" s="113" t="str">
        <f>'ז. קלינאות תקשורת'!B31</f>
        <v>שטיח</v>
      </c>
      <c r="B116" s="184">
        <f>'ז. קלינאות תקשורת'!G31</f>
        <v>0</v>
      </c>
      <c r="C116" s="184">
        <f>'ז. קלינאות תקשורת'!H31</f>
        <v>0</v>
      </c>
      <c r="D116" s="19"/>
      <c r="E116" s="184">
        <f>'ז. קלינאות תקשורת'!K31</f>
        <v>0</v>
      </c>
      <c r="F116" s="184">
        <f>'ז. קלינאות תקשורת'!L31</f>
        <v>0</v>
      </c>
      <c r="G116" s="185" t="str">
        <f>IF(F116=0,"",'ז. קלינאות תקשורת'!M31)</f>
        <v/>
      </c>
      <c r="H116" s="184">
        <f>'ז. קלינאות תקשורת'!N31</f>
        <v>0</v>
      </c>
    </row>
    <row r="117" spans="1:8" ht="15">
      <c r="A117" s="127" t="str">
        <f>'ז. קלינאות תקשורת'!B33</f>
        <v>סה"כ ציוד קלינאות תקשורת כולל מע"מ</v>
      </c>
      <c r="B117" s="121"/>
      <c r="C117" s="121">
        <f>SUM(C99:C116)</f>
        <v>0</v>
      </c>
      <c r="D117" s="22"/>
      <c r="E117" s="270" t="str">
        <f>A117</f>
        <v>סה"כ ציוד קלינאות תקשורת כולל מע"מ</v>
      </c>
      <c r="F117" s="121"/>
      <c r="G117" s="186"/>
      <c r="H117" s="121">
        <f>SUM(H99:H116)</f>
        <v>0</v>
      </c>
    </row>
    <row r="118" spans="1:8" ht="15">
      <c r="A118" s="127" t="str">
        <f>'יח. סיכום'!B31</f>
        <v>חדר סנוזלן</v>
      </c>
      <c r="B118" s="184"/>
      <c r="C118" s="184"/>
      <c r="D118" s="19"/>
      <c r="E118" s="270" t="str">
        <f>A118</f>
        <v>חדר סנוזלן</v>
      </c>
      <c r="F118" s="184"/>
      <c r="G118" s="185"/>
      <c r="H118" s="184"/>
    </row>
    <row r="119" spans="1:8" ht="15">
      <c r="A119" s="113" t="str">
        <f>'ח. סנוזלן'!B7</f>
        <v>מנוף תקרה+ התקנה (לסיעודיים)</v>
      </c>
      <c r="B119" s="184">
        <f>'ח. סנוזלן'!G7</f>
        <v>0</v>
      </c>
      <c r="C119" s="184">
        <f>'ח. סנוזלן'!H7</f>
        <v>0</v>
      </c>
      <c r="D119" s="19"/>
      <c r="E119" s="184">
        <f>'ח. סנוזלן'!K7</f>
        <v>0</v>
      </c>
      <c r="F119" s="184">
        <f>'ח. סנוזלן'!L7</f>
        <v>0</v>
      </c>
      <c r="G119" s="185" t="str">
        <f>IF(F119=0,"",'ח. סנוזלן'!M7)</f>
        <v/>
      </c>
      <c r="H119" s="184">
        <f>'ח. סנוזלן'!N7</f>
        <v>0</v>
      </c>
    </row>
    <row r="120" spans="1:8" ht="15">
      <c r="A120" s="113" t="str">
        <f>'ח. סנוזלן'!B8</f>
        <v>עמוד בועות</v>
      </c>
      <c r="B120" s="184">
        <f>'ח. סנוזלן'!G8</f>
        <v>0</v>
      </c>
      <c r="C120" s="184">
        <f>'ח. סנוזלן'!H8</f>
        <v>0</v>
      </c>
      <c r="D120" s="19"/>
      <c r="E120" s="184">
        <f>'ח. סנוזלן'!K8</f>
        <v>0</v>
      </c>
      <c r="F120" s="184">
        <f>'ח. סנוזלן'!L8</f>
        <v>0</v>
      </c>
      <c r="G120" s="185" t="str">
        <f>IF(F120=0,"",'ח. סנוזלן'!M8)</f>
        <v/>
      </c>
      <c r="H120" s="184">
        <f>'ח. סנוזלן'!N8</f>
        <v>0</v>
      </c>
    </row>
    <row r="121" spans="1:8" ht="15">
      <c r="A121" s="113" t="str">
        <f>'ח. סנוזלן'!B9</f>
        <v>מראות מחוסמות</v>
      </c>
      <c r="B121" s="184">
        <f>'ח. סנוזלן'!G9</f>
        <v>0</v>
      </c>
      <c r="C121" s="184">
        <f>'ח. סנוזלן'!H9</f>
        <v>0</v>
      </c>
      <c r="D121" s="19"/>
      <c r="E121" s="184">
        <f>'ח. סנוזלן'!K9</f>
        <v>0</v>
      </c>
      <c r="F121" s="184">
        <f>'ח. סנוזלן'!L9</f>
        <v>0</v>
      </c>
      <c r="G121" s="185" t="str">
        <f>IF(F121=0,"",'ח. סנוזלן'!M9)</f>
        <v/>
      </c>
      <c r="H121" s="184">
        <f>'ח. סנוזלן'!N9</f>
        <v>0</v>
      </c>
    </row>
    <row r="122" spans="1:8" ht="15">
      <c r="A122" s="113" t="str">
        <f>'ח. סנוזלן'!B10</f>
        <v>בסיס מרופד</v>
      </c>
      <c r="B122" s="184">
        <f>'ח. סנוזלן'!G10</f>
        <v>0</v>
      </c>
      <c r="C122" s="184">
        <f>'ח. סנוזלן'!H10</f>
        <v>0</v>
      </c>
      <c r="D122" s="19"/>
      <c r="E122" s="184">
        <f>'ח. סנוזלן'!K10</f>
        <v>0</v>
      </c>
      <c r="F122" s="184">
        <f>'ח. סנוזלן'!L10</f>
        <v>0</v>
      </c>
      <c r="G122" s="185" t="str">
        <f>IF(F122=0,"",'ח. סנוזלן'!M10)</f>
        <v/>
      </c>
      <c r="H122" s="184">
        <f>'ח. סנוזלן'!N10</f>
        <v>0</v>
      </c>
    </row>
    <row r="123" spans="1:8" ht="15">
      <c r="A123" s="113" t="str">
        <f>'ח. סנוזלן'!B11</f>
        <v>פרוג'קטור</v>
      </c>
      <c r="B123" s="184">
        <f>'ח. סנוזלן'!G11</f>
        <v>0</v>
      </c>
      <c r="C123" s="184">
        <f>'ח. סנוזלן'!H11</f>
        <v>0</v>
      </c>
      <c r="D123" s="19"/>
      <c r="E123" s="184">
        <f>'ח. סנוזלן'!K11</f>
        <v>0</v>
      </c>
      <c r="F123" s="184">
        <f>'ח. סנוזלן'!L11</f>
        <v>0</v>
      </c>
      <c r="G123" s="185" t="str">
        <f>IF(F123=0,"",'ח. סנוזלן'!M11)</f>
        <v/>
      </c>
      <c r="H123" s="184">
        <f>'ח. סנוזלן'!N11</f>
        <v>0</v>
      </c>
    </row>
    <row r="124" spans="1:8" ht="15">
      <c r="A124" s="113" t="str">
        <f>'ח. סנוזלן'!B12</f>
        <v>פופ</v>
      </c>
      <c r="B124" s="184">
        <f>'ח. סנוזלן'!G12</f>
        <v>0</v>
      </c>
      <c r="C124" s="184">
        <f>'ח. סנוזלן'!H12</f>
        <v>0</v>
      </c>
      <c r="D124" s="19"/>
      <c r="E124" s="184">
        <f>'ח. סנוזלן'!K12</f>
        <v>0</v>
      </c>
      <c r="F124" s="184">
        <f>'ח. סנוזלן'!L12</f>
        <v>0</v>
      </c>
      <c r="G124" s="185" t="str">
        <f>IF(F124=0,"",'ח. סנוזלן'!M12)</f>
        <v/>
      </c>
      <c r="H124" s="184">
        <f>'ח. סנוזלן'!N12</f>
        <v>0</v>
      </c>
    </row>
    <row r="125" spans="1:8" ht="15">
      <c r="A125" s="113" t="str">
        <f>'ח. סנוזלן'!B13</f>
        <v>מערכת מוסיקה</v>
      </c>
      <c r="B125" s="184">
        <f>'ח. סנוזלן'!G13</f>
        <v>0</v>
      </c>
      <c r="C125" s="184">
        <f>'ח. סנוזלן'!H13</f>
        <v>0</v>
      </c>
      <c r="D125" s="19"/>
      <c r="E125" s="184">
        <f>'ח. סנוזלן'!K13</f>
        <v>0</v>
      </c>
      <c r="F125" s="184">
        <f>'ח. סנוזלן'!L13</f>
        <v>0</v>
      </c>
      <c r="G125" s="185" t="str">
        <f>IF(F125=0,"",'ח. סנוזלן'!M13)</f>
        <v/>
      </c>
      <c r="H125" s="184">
        <f>'ח. סנוזלן'!N13</f>
        <v>0</v>
      </c>
    </row>
    <row r="126" spans="1:8" ht="15">
      <c r="A126" s="113" t="str">
        <f>'ח. סנוזלן'!B14</f>
        <v>ריפוד רצפה  וקירות ל 20 מ"ר</v>
      </c>
      <c r="B126" s="184">
        <f>'ח. סנוזלן'!G14</f>
        <v>0</v>
      </c>
      <c r="C126" s="184">
        <f>'ח. סנוזלן'!H14</f>
        <v>0</v>
      </c>
      <c r="D126" s="19"/>
      <c r="E126" s="184">
        <f>'ח. סנוזלן'!K14</f>
        <v>0</v>
      </c>
      <c r="F126" s="184">
        <f>'ח. סנוזלן'!L14</f>
        <v>0</v>
      </c>
      <c r="G126" s="185" t="str">
        <f>IF(F126=0,"",'ח. סנוזלן'!M14)</f>
        <v/>
      </c>
      <c r="H126" s="184">
        <f>'ח. סנוזלן'!N14</f>
        <v>0</v>
      </c>
    </row>
    <row r="127" spans="1:8" ht="15">
      <c r="A127" s="113" t="str">
        <f>'ח. סנוזלן'!B15</f>
        <v>סיבים אופטיים</v>
      </c>
      <c r="B127" s="184">
        <f>'ח. סנוזלן'!G15</f>
        <v>0</v>
      </c>
      <c r="C127" s="184">
        <f>'ח. סנוזלן'!H15</f>
        <v>0</v>
      </c>
      <c r="D127" s="19"/>
      <c r="E127" s="184">
        <f>'ח. סנוזלן'!K15</f>
        <v>0</v>
      </c>
      <c r="F127" s="184">
        <f>'ח. סנוזלן'!L15</f>
        <v>0</v>
      </c>
      <c r="G127" s="185" t="str">
        <f>IF(F127=0,"",'ח. סנוזלן'!M15)</f>
        <v/>
      </c>
      <c r="H127" s="184">
        <f>'ח. סנוזלן'!N15</f>
        <v>0</v>
      </c>
    </row>
    <row r="128" spans="1:8" ht="15">
      <c r="A128" s="113" t="str">
        <f>'ח. סנוזלן'!B16</f>
        <v>כדור מראות+מקרן</v>
      </c>
      <c r="B128" s="184">
        <f>'ח. סנוזלן'!G16</f>
        <v>0</v>
      </c>
      <c r="C128" s="184">
        <f>'ח. סנוזלן'!H16</f>
        <v>0</v>
      </c>
      <c r="D128" s="19"/>
      <c r="E128" s="184">
        <f>'ח. סנוזלן'!K16</f>
        <v>0</v>
      </c>
      <c r="F128" s="184">
        <f>'ח. סנוזלן'!L16</f>
        <v>0</v>
      </c>
      <c r="G128" s="185" t="str">
        <f>IF(F128=0,"",'ח. סנוזלן'!M16)</f>
        <v/>
      </c>
      <c r="H128" s="184">
        <f>'ח. סנוזלן'!N16</f>
        <v>0</v>
      </c>
    </row>
    <row r="129" spans="1:8" ht="15">
      <c r="A129" s="113" t="str">
        <f>'ח. סנוזלן'!B17</f>
        <v>נדנדה</v>
      </c>
      <c r="B129" s="184">
        <f>'ח. סנוזלן'!G17</f>
        <v>0</v>
      </c>
      <c r="C129" s="184">
        <f>'ח. סנוזלן'!H17</f>
        <v>0</v>
      </c>
      <c r="D129" s="19"/>
      <c r="E129" s="184">
        <f>'ח. סנוזלן'!K17</f>
        <v>0</v>
      </c>
      <c r="F129" s="184">
        <f>'ח. סנוזלן'!L17</f>
        <v>0</v>
      </c>
      <c r="G129" s="185" t="str">
        <f>IF(F129=0,"",'ח. סנוזלן'!M17)</f>
        <v/>
      </c>
      <c r="H129" s="184">
        <f>'ח. סנוזלן'!N17</f>
        <v>0</v>
      </c>
    </row>
    <row r="130" spans="1:8" ht="15">
      <c r="A130" s="113" t="str">
        <f>'ח. סנוזלן'!B18</f>
        <v>מתרגם קול לאור</v>
      </c>
      <c r="B130" s="184">
        <f>'ח. סנוזלן'!G18</f>
        <v>0</v>
      </c>
      <c r="C130" s="184">
        <f>'ח. סנוזלן'!H18</f>
        <v>0</v>
      </c>
      <c r="D130" s="19"/>
      <c r="E130" s="184">
        <f>'ח. סנוזלן'!K18</f>
        <v>0</v>
      </c>
      <c r="F130" s="184">
        <f>'ח. סנוזלן'!L18</f>
        <v>0</v>
      </c>
      <c r="G130" s="185" t="str">
        <f>IF(F130=0,"",'ח. סנוזלן'!M18)</f>
        <v/>
      </c>
      <c r="H130" s="184">
        <f>'ח. סנוזלן'!N18</f>
        <v>0</v>
      </c>
    </row>
    <row r="131" spans="1:8" ht="15">
      <c r="A131" s="113" t="str">
        <f>'ח. סנוזלן'!B19</f>
        <v>מתקן גירוי תגובה</v>
      </c>
      <c r="B131" s="184">
        <f>'ח. סנוזלן'!G19</f>
        <v>0</v>
      </c>
      <c r="C131" s="184">
        <f>'ח. סנוזלן'!H19</f>
        <v>0</v>
      </c>
      <c r="D131" s="19"/>
      <c r="E131" s="184">
        <f>'ח. סנוזלן'!K19</f>
        <v>0</v>
      </c>
      <c r="F131" s="184">
        <f>'ח. סנוזלן'!L19</f>
        <v>0</v>
      </c>
      <c r="G131" s="185" t="str">
        <f>IF(F131=0,"",'ח. סנוזלן'!M19)</f>
        <v/>
      </c>
      <c r="H131" s="184">
        <f>'ח. סנוזלן'!N19</f>
        <v>0</v>
      </c>
    </row>
    <row r="132" spans="1:8" ht="15">
      <c r="A132" s="113" t="str">
        <f>'ח. סנוזלן'!B20</f>
        <v>אביזרי עיסוי</v>
      </c>
      <c r="B132" s="184">
        <f>'ח. סנוזלן'!G20</f>
        <v>0</v>
      </c>
      <c r="C132" s="184">
        <f>'ח. סנוזלן'!H20</f>
        <v>0</v>
      </c>
      <c r="D132" s="19"/>
      <c r="E132" s="184">
        <f>'ח. סנוזלן'!K20</f>
        <v>0</v>
      </c>
      <c r="F132" s="184">
        <f>'ח. סנוזלן'!L20</f>
        <v>0</v>
      </c>
      <c r="G132" s="185" t="str">
        <f>IF(F132=0,"",'ח. סנוזלן'!M20)</f>
        <v/>
      </c>
      <c r="H132" s="184">
        <f>'ח. סנוזלן'!N20</f>
        <v>0</v>
      </c>
    </row>
    <row r="133" spans="1:8" ht="15">
      <c r="A133" s="113" t="str">
        <f>'ח. סנוזלן'!B21</f>
        <v>אביזרי גריה קטנים</v>
      </c>
      <c r="B133" s="184">
        <f>'ח. סנוזלן'!G21</f>
        <v>0</v>
      </c>
      <c r="C133" s="184">
        <f>'ח. סנוזלן'!H21</f>
        <v>0</v>
      </c>
      <c r="D133" s="19"/>
      <c r="E133" s="184">
        <f>'ח. סנוזלן'!K21</f>
        <v>0</v>
      </c>
      <c r="F133" s="184">
        <f>'ח. סנוזלן'!L21</f>
        <v>0</v>
      </c>
      <c r="G133" s="185" t="str">
        <f>IF(F133=0,"",'ח. סנוזלן'!M21)</f>
        <v/>
      </c>
      <c r="H133" s="184">
        <f>'ח. סנוזלן'!N21</f>
        <v>0</v>
      </c>
    </row>
    <row r="134" spans="1:8" ht="15">
      <c r="A134" s="113" t="str">
        <f>'ח. סנוזלן'!B22</f>
        <v>ארון אחסון לעזרים</v>
      </c>
      <c r="B134" s="184">
        <f>'ח. סנוזלן'!G22</f>
        <v>0</v>
      </c>
      <c r="C134" s="184">
        <f>'ח. סנוזלן'!H22</f>
        <v>0</v>
      </c>
      <c r="D134" s="19"/>
      <c r="E134" s="184">
        <f>'ח. סנוזלן'!K22</f>
        <v>0</v>
      </c>
      <c r="F134" s="184">
        <f>'ח. סנוזלן'!L22</f>
        <v>0</v>
      </c>
      <c r="G134" s="185" t="str">
        <f>IF(F134=0,"",'ח. סנוזלן'!M22)</f>
        <v/>
      </c>
      <c r="H134" s="184">
        <f>'ח. סנוזלן'!N22</f>
        <v>0</v>
      </c>
    </row>
    <row r="135" spans="1:8" ht="15">
      <c r="A135" s="127" t="str">
        <f>'ח. סנוזלן'!B23</f>
        <v>סה"כ ציוד חדר סנוזלן כולל מע"מ</v>
      </c>
      <c r="B135" s="121"/>
      <c r="C135" s="121">
        <f>SUM(C119:C134)</f>
        <v>0</v>
      </c>
      <c r="D135" s="22"/>
      <c r="E135" s="270" t="str">
        <f t="shared" ref="E135:E136" si="1">A135</f>
        <v>סה"כ ציוד חדר סנוזלן כולל מע"מ</v>
      </c>
      <c r="F135" s="121"/>
      <c r="G135" s="186"/>
      <c r="H135" s="121">
        <f>SUM(H119:H134)</f>
        <v>0</v>
      </c>
    </row>
    <row r="136" spans="1:8" ht="15">
      <c r="A136" s="127" t="str">
        <f>'יח. סיכום'!B32</f>
        <v>מתקני חצר</v>
      </c>
      <c r="B136" s="121"/>
      <c r="C136" s="121"/>
      <c r="D136" s="22"/>
      <c r="E136" s="270" t="str">
        <f t="shared" si="1"/>
        <v>מתקני חצר</v>
      </c>
      <c r="F136" s="121"/>
      <c r="G136" s="186"/>
      <c r="H136" s="121"/>
    </row>
    <row r="137" spans="1:8" ht="15">
      <c r="A137" s="113" t="str">
        <f>'ט. מתקני חצר '!B7</f>
        <v>לחיצת חזה משיכה עליונה</v>
      </c>
      <c r="B137" s="184">
        <f>'ט. מתקני חצר '!H7</f>
        <v>0</v>
      </c>
      <c r="C137" s="184">
        <f>'ט. מתקני חצר '!I7</f>
        <v>0</v>
      </c>
      <c r="D137" s="19"/>
      <c r="E137" s="184">
        <f>'ט. מתקני חצר '!L7</f>
        <v>0</v>
      </c>
      <c r="F137" s="184">
        <f>'ט. מתקני חצר '!M7</f>
        <v>0</v>
      </c>
      <c r="G137" s="185" t="str">
        <f>IF(F137=0,"",'ט. מתקני חצר '!N7)</f>
        <v/>
      </c>
      <c r="H137" s="184">
        <f>'ט. מתקני חצר '!O7</f>
        <v>0</v>
      </c>
    </row>
    <row r="138" spans="1:8" ht="15">
      <c r="A138" s="113" t="str">
        <f>'ט. מתקני חצר '!B8</f>
        <v>מתקן דחיקת כתפיים למשתמש</v>
      </c>
      <c r="B138" s="184">
        <f>'ט. מתקני חצר '!H8</f>
        <v>0</v>
      </c>
      <c r="C138" s="184">
        <f>'ט. מתקני חצר '!I8</f>
        <v>0</v>
      </c>
      <c r="D138" s="19"/>
      <c r="E138" s="184">
        <f>'ט. מתקני חצר '!L8</f>
        <v>0</v>
      </c>
      <c r="F138" s="184">
        <f>'ט. מתקני חצר '!M8</f>
        <v>0</v>
      </c>
      <c r="G138" s="185" t="str">
        <f>IF(F138=0,"",'ט. מתקני חצר '!N8)</f>
        <v/>
      </c>
      <c r="H138" s="184">
        <f>'ט. מתקני חצר '!O8</f>
        <v>0</v>
      </c>
    </row>
    <row r="139" spans="1:8" ht="15">
      <c r="A139" s="113" t="str">
        <f>'ט. מתקני חצר '!B9</f>
        <v>מתקן פרפר חזה</v>
      </c>
      <c r="B139" s="184">
        <f>'ט. מתקני חצר '!H9</f>
        <v>0</v>
      </c>
      <c r="C139" s="184">
        <f>'ט. מתקני חצר '!I9</f>
        <v>0</v>
      </c>
      <c r="D139" s="19"/>
      <c r="E139" s="184">
        <f>'ט. מתקני חצר '!L9</f>
        <v>0</v>
      </c>
      <c r="F139" s="184">
        <f>'ט. מתקני חצר '!M9</f>
        <v>0</v>
      </c>
      <c r="G139" s="185" t="str">
        <f>IF(F139=0,"",'ט. מתקני חצר '!N9)</f>
        <v/>
      </c>
      <c r="H139" s="184">
        <f>'ט. מתקני חצר '!O9</f>
        <v>0</v>
      </c>
    </row>
    <row r="140" spans="1:8" ht="15">
      <c r="A140" s="113" t="str">
        <f>'ט. מתקני חצר '!B10</f>
        <v>מתקן פרפר הפוך</v>
      </c>
      <c r="B140" s="184">
        <f>'ט. מתקני חצר '!H10</f>
        <v>0</v>
      </c>
      <c r="C140" s="184">
        <f>'ט. מתקני חצר '!I10</f>
        <v>0</v>
      </c>
      <c r="D140" s="19"/>
      <c r="E140" s="184">
        <f>'ט. מתקני חצר '!L10</f>
        <v>0</v>
      </c>
      <c r="F140" s="184">
        <f>'ט. מתקני חצר '!M10</f>
        <v>0</v>
      </c>
      <c r="G140" s="185" t="str">
        <f>IF(F140=0,"",'ט. מתקני חצר '!N10)</f>
        <v/>
      </c>
      <c r="H140" s="184">
        <f>'ט. מתקני חצר '!O10</f>
        <v>0</v>
      </c>
    </row>
    <row r="141" spans="1:8" ht="30">
      <c r="A141" s="113" t="str">
        <f>'ט. מתקני חצר '!B11</f>
        <v>מתקן מקבילי כנף לזוג
משתמשים</v>
      </c>
      <c r="B141" s="184">
        <f>'ט. מתקני חצר '!H11</f>
        <v>0</v>
      </c>
      <c r="C141" s="184">
        <f>'ט. מתקני חצר '!I11</f>
        <v>0</v>
      </c>
      <c r="D141" s="19"/>
      <c r="E141" s="184">
        <f>'ט. מתקני חצר '!L11</f>
        <v>0</v>
      </c>
      <c r="F141" s="184">
        <f>'ט. מתקני חצר '!M11</f>
        <v>0</v>
      </c>
      <c r="G141" s="185" t="str">
        <f>IF(F141=0,"",'ט. מתקני חצר '!N11)</f>
        <v/>
      </c>
      <c r="H141" s="184">
        <f>'ט. מתקני חצר '!O11</f>
        <v>0</v>
      </c>
    </row>
    <row r="142" spans="1:8" ht="15">
      <c r="A142" s="113" t="str">
        <f>'ט. מתקני חצר '!B12</f>
        <v>מתקן דחיקת רגליים לזוג משתמשים</v>
      </c>
      <c r="B142" s="184">
        <f>'ט. מתקני חצר '!H12</f>
        <v>0</v>
      </c>
      <c r="C142" s="184">
        <f>'ט. מתקני חצר '!I12</f>
        <v>0</v>
      </c>
      <c r="D142" s="19"/>
      <c r="E142" s="184">
        <f>'ט. מתקני חצר '!L12</f>
        <v>0</v>
      </c>
      <c r="F142" s="184">
        <f>'ט. מתקני חצר '!M12</f>
        <v>0</v>
      </c>
      <c r="G142" s="185" t="str">
        <f>IF(F142=0,"",'ט. מתקני חצר '!N12)</f>
        <v/>
      </c>
      <c r="H142" s="184">
        <f>'ט. מתקני חצר '!O12</f>
        <v>0</v>
      </c>
    </row>
    <row r="143" spans="1:8" ht="15">
      <c r="A143" s="113" t="str">
        <f>'ט. מתקני חצר '!B13</f>
        <v>מתקן סקי</v>
      </c>
      <c r="B143" s="184">
        <f>'ט. מתקני חצר '!H13</f>
        <v>0</v>
      </c>
      <c r="C143" s="184">
        <f>'ט. מתקני חצר '!I13</f>
        <v>0</v>
      </c>
      <c r="D143" s="19"/>
      <c r="E143" s="184">
        <f>'ט. מתקני חצר '!L13</f>
        <v>0</v>
      </c>
      <c r="F143" s="184">
        <f>'ט. מתקני חצר '!M13</f>
        <v>0</v>
      </c>
      <c r="G143" s="185" t="str">
        <f>IF(F143=0,"",'ט. מתקני חצר '!N13)</f>
        <v/>
      </c>
      <c r="H143" s="184">
        <f>'ט. מתקני חצר '!O13</f>
        <v>0</v>
      </c>
    </row>
    <row r="144" spans="1:8" ht="15">
      <c r="A144" s="113" t="str">
        <f>'ט. מתקני חצר '!B14</f>
        <v>מתקן הליכה באוויר לזוג משתמשים</v>
      </c>
      <c r="B144" s="184">
        <f>'ט. מתקני חצר '!H14</f>
        <v>0</v>
      </c>
      <c r="C144" s="184">
        <f>'ט. מתקני חצר '!I14</f>
        <v>0</v>
      </c>
      <c r="D144" s="19"/>
      <c r="E144" s="184">
        <f>'ט. מתקני חצר '!L14</f>
        <v>0</v>
      </c>
      <c r="F144" s="184">
        <f>'ט. מתקני חצר '!M14</f>
        <v>0</v>
      </c>
      <c r="G144" s="185" t="str">
        <f>IF(F144=0,"",'ט. מתקני חצר '!N14)</f>
        <v/>
      </c>
      <c r="H144" s="184">
        <f>'ט. מתקני חצר '!O14</f>
        <v>0</v>
      </c>
    </row>
    <row r="145" spans="1:8" ht="15">
      <c r="A145" s="113" t="str">
        <f>'ט. מתקני חצר '!B15</f>
        <v>מתקן חתירה בכורסא</v>
      </c>
      <c r="B145" s="184">
        <f>'ט. מתקני חצר '!H15</f>
        <v>0</v>
      </c>
      <c r="C145" s="184">
        <f>'ט. מתקני חצר '!I15</f>
        <v>0</v>
      </c>
      <c r="D145" s="19"/>
      <c r="E145" s="184">
        <f>'ט. מתקני חצר '!L15</f>
        <v>0</v>
      </c>
      <c r="F145" s="184">
        <f>'ט. מתקני חצר '!M15</f>
        <v>0</v>
      </c>
      <c r="G145" s="185" t="str">
        <f>IF(F145=0,"",'ט. מתקני חצר '!N15)</f>
        <v/>
      </c>
      <c r="H145" s="184">
        <f>'ט. מתקני חצר '!O15</f>
        <v>0</v>
      </c>
    </row>
    <row r="146" spans="1:8" ht="30">
      <c r="A146" s="113" t="str">
        <f>'ט. מתקני חצר '!B16</f>
        <v>ממתקן מאמן אגן שרירי בטן ישבן  וירכיים בתנועת מטוטלת</v>
      </c>
      <c r="B146" s="184">
        <f>'ט. מתקני חצר '!H16</f>
        <v>0</v>
      </c>
      <c r="C146" s="184">
        <f>'ט. מתקני חצר '!I16</f>
        <v>0</v>
      </c>
      <c r="D146" s="19"/>
      <c r="E146" s="184">
        <f>'ט. מתקני חצר '!L16</f>
        <v>0</v>
      </c>
      <c r="F146" s="184">
        <f>'ט. מתקני חצר '!M16</f>
        <v>0</v>
      </c>
      <c r="G146" s="185" t="str">
        <f>IF(F146=0,"",'ט. מתקני חצר '!N16)</f>
        <v/>
      </c>
      <c r="H146" s="184">
        <f>'ט. מתקני חצר '!O16</f>
        <v>0</v>
      </c>
    </row>
    <row r="147" spans="1:8" ht="15">
      <c r="A147" s="113" t="str">
        <f>'ט. מתקני חצר '!B17</f>
        <v>מתקן אופני ידיים רגליים</v>
      </c>
      <c r="B147" s="184">
        <f>'ט. מתקני חצר '!H17</f>
        <v>0</v>
      </c>
      <c r="C147" s="184">
        <f>'ט. מתקני חצר '!I17</f>
        <v>0</v>
      </c>
      <c r="D147" s="19"/>
      <c r="E147" s="184">
        <f>'ט. מתקני חצר '!L17</f>
        <v>0</v>
      </c>
      <c r="F147" s="184">
        <f>'ט. מתקני חצר '!M17</f>
        <v>0</v>
      </c>
      <c r="G147" s="185" t="str">
        <f>IF(F147=0,"",'ט. מתקני חצר '!N17)</f>
        <v/>
      </c>
      <c r="H147" s="184">
        <f>'ט. מתקני חצר '!O17</f>
        <v>0</v>
      </c>
    </row>
    <row r="148" spans="1:8" ht="15">
      <c r="A148" s="113" t="str">
        <f>'ט. מתקני חצר '!B18</f>
        <v>מתקן אימון פולי תחתון בתמיכת חזה</v>
      </c>
      <c r="B148" s="184">
        <f>'ט. מתקני חצר '!H18</f>
        <v>0</v>
      </c>
      <c r="C148" s="184">
        <f>'ט. מתקני חצר '!I18</f>
        <v>0</v>
      </c>
      <c r="D148" s="19"/>
      <c r="E148" s="184">
        <f>'ט. מתקני חצר '!L18</f>
        <v>0</v>
      </c>
      <c r="F148" s="184">
        <f>'ט. מתקני חצר '!M18</f>
        <v>0</v>
      </c>
      <c r="G148" s="185" t="str">
        <f>IF(F148=0,"",'ט. מתקני חצר '!N18)</f>
        <v/>
      </c>
      <c r="H148" s="184">
        <f>'ט. מתקני חצר '!O18</f>
        <v>0</v>
      </c>
    </row>
    <row r="149" spans="1:8" ht="15">
      <c r="A149" s="113" t="str">
        <f>'ט. מתקני חצר '!B19</f>
        <v>מתקן אופני ספיננג</v>
      </c>
      <c r="B149" s="184">
        <f>'ט. מתקני חצר '!H19</f>
        <v>0</v>
      </c>
      <c r="C149" s="184">
        <f>'ט. מתקני חצר '!I19</f>
        <v>0</v>
      </c>
      <c r="D149" s="19"/>
      <c r="E149" s="184">
        <f>'ט. מתקני חצר '!L19</f>
        <v>0</v>
      </c>
      <c r="F149" s="184">
        <f>'ט. מתקני חצר '!M19</f>
        <v>0</v>
      </c>
      <c r="G149" s="185" t="str">
        <f>IF(F149=0,"",'ט. מתקני חצר '!N19)</f>
        <v/>
      </c>
      <c r="H149" s="184">
        <f>'ט. מתקני חצר '!O19</f>
        <v>0</v>
      </c>
    </row>
    <row r="150" spans="1:8" ht="15">
      <c r="A150" s="113" t="str">
        <f>'ט. מתקני חצר '!B20</f>
        <v>מתקן דחיקת רגליים לארבע</v>
      </c>
      <c r="B150" s="184">
        <f>'ט. מתקני חצר '!H20</f>
        <v>0</v>
      </c>
      <c r="C150" s="184">
        <f>'ט. מתקני חצר '!I20</f>
        <v>0</v>
      </c>
      <c r="D150" s="19"/>
      <c r="E150" s="184">
        <f>'ט. מתקני חצר '!L20</f>
        <v>0</v>
      </c>
      <c r="F150" s="184">
        <f>'ט. מתקני חצר '!M20</f>
        <v>0</v>
      </c>
      <c r="G150" s="185" t="str">
        <f>IF(F150=0,"",'ט. מתקני חצר '!N20)</f>
        <v/>
      </c>
      <c r="H150" s="184">
        <f>'ט. מתקני חצר '!O20</f>
        <v>0</v>
      </c>
    </row>
    <row r="151" spans="1:8" ht="15">
      <c r="A151" s="113" t="str">
        <f>'ט. מתקני חצר '!B21</f>
        <v>מתקן מתח –מקבילים וכורסת בטן</v>
      </c>
      <c r="B151" s="184">
        <f>'ט. מתקני חצר '!H21</f>
        <v>0</v>
      </c>
      <c r="C151" s="184">
        <f>'ט. מתקני חצר '!I21</f>
        <v>0</v>
      </c>
      <c r="D151" s="19"/>
      <c r="E151" s="184">
        <f>'ט. מתקני חצר '!L21</f>
        <v>0</v>
      </c>
      <c r="F151" s="184">
        <f>'ט. מתקני חצר '!M21</f>
        <v>0</v>
      </c>
      <c r="G151" s="185" t="str">
        <f>IF(F151=0,"",'ט. מתקני חצר '!N21)</f>
        <v/>
      </c>
      <c r="H151" s="184">
        <f>'ט. מתקני חצר '!O21</f>
        <v>0</v>
      </c>
    </row>
    <row r="152" spans="1:8" ht="15">
      <c r="A152" s="113" t="str">
        <f>'ט. מתקני חצר '!B22</f>
        <v>נדנדה קן לציפור</v>
      </c>
      <c r="B152" s="184">
        <f>'ט. מתקני חצר '!H22</f>
        <v>0</v>
      </c>
      <c r="C152" s="184">
        <f>'ט. מתקני חצר '!I22</f>
        <v>0</v>
      </c>
      <c r="D152" s="19"/>
      <c r="E152" s="184">
        <f>'ט. מתקני חצר '!L22</f>
        <v>0</v>
      </c>
      <c r="F152" s="184">
        <f>'ט. מתקני חצר '!M22</f>
        <v>0</v>
      </c>
      <c r="G152" s="185" t="str">
        <f>IF(F152=0,"",'ט. מתקני חצר '!N22)</f>
        <v/>
      </c>
      <c r="H152" s="184">
        <f>'ט. מתקני חצר '!O22</f>
        <v>0</v>
      </c>
    </row>
    <row r="153" spans="1:8" ht="15">
      <c r="A153" s="113" t="str">
        <f>'ט. מתקני חצר '!B23</f>
        <v>מתקני מוזיקה</v>
      </c>
      <c r="B153" s="184">
        <f>'ט. מתקני חצר '!H23</f>
        <v>0</v>
      </c>
      <c r="C153" s="184">
        <f>'ט. מתקני חצר '!I23</f>
        <v>0</v>
      </c>
      <c r="D153" s="19"/>
      <c r="E153" s="184">
        <f>'ט. מתקני חצר '!L23</f>
        <v>0</v>
      </c>
      <c r="F153" s="184">
        <f>'ט. מתקני חצר '!M23</f>
        <v>0</v>
      </c>
      <c r="G153" s="185" t="str">
        <f>IF(F153=0,"",'ט. מתקני חצר '!N23)</f>
        <v/>
      </c>
      <c r="H153" s="184">
        <f>'ט. מתקני חצר '!O23</f>
        <v>0</v>
      </c>
    </row>
    <row r="154" spans="1:8" ht="15">
      <c r="A154" s="113" t="str">
        <f>'ט. מתקני חצר '!B24</f>
        <v>כדורגל שולחן</v>
      </c>
      <c r="B154" s="184">
        <f>'ט. מתקני חצר '!H24</f>
        <v>0</v>
      </c>
      <c r="C154" s="184">
        <f>'ט. מתקני חצר '!I24</f>
        <v>0</v>
      </c>
      <c r="D154" s="19"/>
      <c r="E154" s="184">
        <f>'ט. מתקני חצר '!L24</f>
        <v>0</v>
      </c>
      <c r="F154" s="184">
        <f>'ט. מתקני חצר '!M24</f>
        <v>0</v>
      </c>
      <c r="G154" s="185" t="str">
        <f>IF(F154=0,"",'ט. מתקני חצר '!N24)</f>
        <v/>
      </c>
      <c r="H154" s="184">
        <f>'ט. מתקני חצר '!O24</f>
        <v>0</v>
      </c>
    </row>
    <row r="155" spans="1:8" ht="15">
      <c r="A155" s="113" t="str">
        <f>'ט. מתקני חצר '!B25</f>
        <v>הוקי אויר</v>
      </c>
      <c r="B155" s="184">
        <f>'ט. מתקני חצר '!H25</f>
        <v>0</v>
      </c>
      <c r="C155" s="184">
        <f>'ט. מתקני חצר '!I25</f>
        <v>0</v>
      </c>
      <c r="D155" s="19"/>
      <c r="E155" s="184">
        <f>'ט. מתקני חצר '!L25</f>
        <v>0</v>
      </c>
      <c r="F155" s="184">
        <f>'ט. מתקני חצר '!M25</f>
        <v>0</v>
      </c>
      <c r="G155" s="185" t="str">
        <f>IF(F155=0,"",'ט. מתקני חצר '!N25)</f>
        <v/>
      </c>
      <c r="H155" s="184">
        <f>'ט. מתקני חצר '!O25</f>
        <v>0</v>
      </c>
    </row>
    <row r="156" spans="1:8" ht="15">
      <c r="A156" s="113" t="str">
        <f>'ט. מתקני חצר '!B26</f>
        <v>משטח גומי</v>
      </c>
      <c r="B156" s="184">
        <f>'ט. מתקני חצר '!H26</f>
        <v>0</v>
      </c>
      <c r="C156" s="184">
        <f>'ט. מתקני חצר '!I26</f>
        <v>0</v>
      </c>
      <c r="D156" s="19"/>
      <c r="E156" s="184">
        <f>'ט. מתקני חצר '!L26</f>
        <v>0</v>
      </c>
      <c r="F156" s="184">
        <f>'ט. מתקני חצר '!M26</f>
        <v>0</v>
      </c>
      <c r="G156" s="185" t="str">
        <f>IF(F156=0,"",'ט. מתקני חצר '!N26)</f>
        <v/>
      </c>
      <c r="H156" s="184">
        <f>'ט. מתקני חצר '!O26</f>
        <v>0</v>
      </c>
    </row>
    <row r="157" spans="1:8" ht="15">
      <c r="A157" s="127" t="str">
        <f>'ט. מתקני חצר '!B27</f>
        <v>סה"כ מתקני חצר (כולל מע"מ)</v>
      </c>
      <c r="B157" s="121"/>
      <c r="C157" s="121">
        <f>SUM(C137:C156)</f>
        <v>0</v>
      </c>
      <c r="D157" s="22"/>
      <c r="E157" s="270" t="str">
        <f t="shared" ref="E157:E158" si="2">A157</f>
        <v>סה"כ מתקני חצר (כולל מע"מ)</v>
      </c>
      <c r="F157" s="121"/>
      <c r="G157" s="186"/>
      <c r="H157" s="121">
        <f>SUM(H137:H156)</f>
        <v>0</v>
      </c>
    </row>
    <row r="158" spans="1:8" ht="15">
      <c r="A158" s="127" t="str">
        <f>'יח. סיכום'!B33</f>
        <v>פיזיותרפיה</v>
      </c>
      <c r="B158" s="121"/>
      <c r="C158" s="121"/>
      <c r="D158" s="22"/>
      <c r="E158" s="270" t="str">
        <f t="shared" si="2"/>
        <v>פיזיותרפיה</v>
      </c>
      <c r="F158" s="121"/>
      <c r="G158" s="186"/>
      <c r="H158" s="121"/>
    </row>
    <row r="159" spans="1:8" ht="15">
      <c r="A159" s="113" t="str">
        <f>'י. פיזיותרפיה'!B8</f>
        <v>בובט מיטת טיפול</v>
      </c>
      <c r="B159" s="184">
        <f>'י. פיזיותרפיה'!G8</f>
        <v>0</v>
      </c>
      <c r="C159" s="184">
        <f>'י. פיזיותרפיה'!H8</f>
        <v>0</v>
      </c>
      <c r="D159" s="19"/>
      <c r="E159" s="184">
        <f>'י. פיזיותרפיה'!K8</f>
        <v>0</v>
      </c>
      <c r="F159" s="184">
        <f>'י. פיזיותרפיה'!L8</f>
        <v>0</v>
      </c>
      <c r="G159" s="185" t="str">
        <f>IF(F159=0,"",'י. פיזיותרפיה'!M8)</f>
        <v/>
      </c>
      <c r="H159" s="184">
        <f>'י. פיזיותרפיה'!N8</f>
        <v>0</v>
      </c>
    </row>
    <row r="160" spans="1:8" ht="15">
      <c r="A160" s="113" t="str">
        <f>'י. פיזיותרפיה'!B9</f>
        <v>כסא מטפל</v>
      </c>
      <c r="B160" s="184">
        <f>'י. פיזיותרפיה'!G9</f>
        <v>0</v>
      </c>
      <c r="C160" s="184">
        <f>'י. פיזיותרפיה'!H9</f>
        <v>0</v>
      </c>
      <c r="D160" s="19"/>
      <c r="E160" s="184">
        <f>'י. פיזיותרפיה'!K9</f>
        <v>0</v>
      </c>
      <c r="F160" s="184">
        <f>'י. פיזיותרפיה'!L9</f>
        <v>0</v>
      </c>
      <c r="G160" s="185" t="str">
        <f>IF(F160=0,"",'י. פיזיותרפיה'!M9)</f>
        <v/>
      </c>
      <c r="H160" s="184">
        <f>'י. פיזיותרפיה'!N9</f>
        <v>0</v>
      </c>
    </row>
    <row r="161" spans="1:8" ht="15">
      <c r="A161" s="113" t="str">
        <f>'י. פיזיותרפיה'!B10</f>
        <v>סולם שבדי ותוספות</v>
      </c>
      <c r="B161" s="184">
        <f>'י. פיזיותרפיה'!G10</f>
        <v>0</v>
      </c>
      <c r="C161" s="184">
        <f>'י. פיזיותרפיה'!H10</f>
        <v>0</v>
      </c>
      <c r="D161" s="19"/>
      <c r="E161" s="184">
        <f>'י. פיזיותרפיה'!K10</f>
        <v>0</v>
      </c>
      <c r="F161" s="184">
        <f>'י. פיזיותרפיה'!L10</f>
        <v>0</v>
      </c>
      <c r="G161" s="185" t="str">
        <f>IF(F161=0,"",'י. פיזיותרפיה'!M10)</f>
        <v/>
      </c>
      <c r="H161" s="184">
        <f>'י. פיזיותרפיה'!N10</f>
        <v>0</v>
      </c>
    </row>
    <row r="162" spans="1:8" ht="15">
      <c r="A162" s="113" t="str">
        <f>'י. פיזיותרפיה'!B11</f>
        <v>אחות אילמת</v>
      </c>
      <c r="B162" s="184">
        <f>'י. פיזיותרפיה'!G11</f>
        <v>0</v>
      </c>
      <c r="C162" s="184">
        <f>'י. פיזיותרפיה'!H11</f>
        <v>0</v>
      </c>
      <c r="D162" s="19"/>
      <c r="E162" s="184">
        <f>'י. פיזיותרפיה'!K11</f>
        <v>0</v>
      </c>
      <c r="F162" s="184">
        <f>'י. פיזיותרפיה'!L11</f>
        <v>0</v>
      </c>
      <c r="G162" s="185" t="str">
        <f>IF(F162=0,"",'י. פיזיותרפיה'!M11)</f>
        <v/>
      </c>
      <c r="H162" s="184">
        <f>'י. פיזיותרפיה'!N11</f>
        <v>0</v>
      </c>
    </row>
    <row r="163" spans="1:8" ht="15">
      <c r="A163" s="113" t="str">
        <f>'י. פיזיותרפיה'!B12</f>
        <v>מקבילים</v>
      </c>
      <c r="B163" s="184">
        <f>'י. פיזיותרפיה'!G12</f>
        <v>0</v>
      </c>
      <c r="C163" s="184">
        <f>'י. פיזיותרפיה'!H12</f>
        <v>0</v>
      </c>
      <c r="D163" s="19"/>
      <c r="E163" s="184">
        <f>'י. פיזיותרפיה'!K12</f>
        <v>0</v>
      </c>
      <c r="F163" s="184">
        <f>'י. פיזיותרפיה'!L12</f>
        <v>0</v>
      </c>
      <c r="G163" s="185" t="str">
        <f>IF(F163=0,"",'י. פיזיותרפיה'!M12)</f>
        <v/>
      </c>
      <c r="H163" s="184">
        <f>'י. פיזיותרפיה'!N12</f>
        <v>0</v>
      </c>
    </row>
    <row r="164" spans="1:8" ht="15">
      <c r="A164" s="113" t="str">
        <f>'י. פיזיותרפיה'!B13</f>
        <v>ארון איחסון</v>
      </c>
      <c r="B164" s="184">
        <f>'י. פיזיותרפיה'!G13</f>
        <v>0</v>
      </c>
      <c r="C164" s="184">
        <f>'י. פיזיותרפיה'!H13</f>
        <v>0</v>
      </c>
      <c r="D164" s="19"/>
      <c r="E164" s="184">
        <f>'י. פיזיותרפיה'!K13</f>
        <v>0</v>
      </c>
      <c r="F164" s="184">
        <f>'י. פיזיותרפיה'!L13</f>
        <v>0</v>
      </c>
      <c r="G164" s="185" t="str">
        <f>IF(F164=0,"",'י. פיזיותרפיה'!M13)</f>
        <v/>
      </c>
      <c r="H164" s="184">
        <f>'י. פיזיותרפיה'!N13</f>
        <v>0</v>
      </c>
    </row>
    <row r="165" spans="1:8" ht="15">
      <c r="A165" s="113" t="str">
        <f>'י. פיזיותרפיה'!B14</f>
        <v>מחשוב</v>
      </c>
      <c r="B165" s="184">
        <f>'י. פיזיותרפיה'!G14</f>
        <v>0</v>
      </c>
      <c r="C165" s="184">
        <f>'י. פיזיותרפיה'!H14</f>
        <v>0</v>
      </c>
      <c r="D165" s="19"/>
      <c r="E165" s="184">
        <f>'י. פיזיותרפיה'!K14</f>
        <v>0</v>
      </c>
      <c r="F165" s="184">
        <f>'י. פיזיותרפיה'!L14</f>
        <v>0</v>
      </c>
      <c r="G165" s="185" t="str">
        <f>IF(F165=0,"",'י. פיזיותרפיה'!M14)</f>
        <v/>
      </c>
      <c r="H165" s="184">
        <f>'י. פיזיותרפיה'!N14</f>
        <v>0</v>
      </c>
    </row>
    <row r="166" spans="1:8" ht="15">
      <c r="A166" s="113" t="str">
        <f>'י. פיזיותרפיה'!B17</f>
        <v>כיסא אקטיבי מיוחד קטן/בינוני</v>
      </c>
      <c r="B166" s="184">
        <f>'י. פיזיותרפיה'!G17</f>
        <v>0</v>
      </c>
      <c r="C166" s="184">
        <f>'י. פיזיותרפיה'!H17</f>
        <v>0</v>
      </c>
      <c r="D166" s="19"/>
      <c r="E166" s="184">
        <f>'י. פיזיותרפיה'!K17</f>
        <v>0</v>
      </c>
      <c r="F166" s="184">
        <f>'י. פיזיותרפיה'!L17</f>
        <v>0</v>
      </c>
      <c r="G166" s="185" t="str">
        <f>IF(F166=0,"",'י. פיזיותרפיה'!M17)</f>
        <v/>
      </c>
      <c r="H166" s="184">
        <f>'י. פיזיותרפיה'!N17</f>
        <v>0</v>
      </c>
    </row>
    <row r="167" spans="1:8" ht="15">
      <c r="A167" s="113" t="str">
        <f>'י. פיזיותרפיה'!B18</f>
        <v>כיסא אקטיבי מיוחד גדול</v>
      </c>
      <c r="B167" s="184">
        <f>'י. פיזיותרפיה'!G18</f>
        <v>0</v>
      </c>
      <c r="C167" s="184">
        <f>'י. פיזיותרפיה'!H18</f>
        <v>0</v>
      </c>
      <c r="D167" s="19"/>
      <c r="E167" s="184">
        <f>'י. פיזיותרפיה'!K18</f>
        <v>0</v>
      </c>
      <c r="F167" s="184">
        <f>'י. פיזיותרפיה'!L18</f>
        <v>0</v>
      </c>
      <c r="G167" s="185" t="str">
        <f>IF(F167=0,"",'י. פיזיותרפיה'!M18)</f>
        <v/>
      </c>
      <c r="H167" s="184">
        <f>'י. פיזיותרפיה'!N18</f>
        <v>0</v>
      </c>
    </row>
    <row r="168" spans="1:8" ht="15">
      <c r="A168" s="113" t="str">
        <f>'י. פיזיותרפיה'!B21</f>
        <v>עמידון קידמי כולל תמיכות</v>
      </c>
      <c r="B168" s="184">
        <f>'י. פיזיותרפיה'!G21</f>
        <v>0</v>
      </c>
      <c r="C168" s="184">
        <f>'י. פיזיותרפיה'!H21</f>
        <v>0</v>
      </c>
      <c r="D168" s="19"/>
      <c r="E168" s="184">
        <f>'י. פיזיותרפיה'!K21</f>
        <v>0</v>
      </c>
      <c r="F168" s="184">
        <f>'י. פיזיותרפיה'!L21</f>
        <v>0</v>
      </c>
      <c r="G168" s="185" t="str">
        <f>IF(F168=0,"",'י. פיזיותרפיה'!M21)</f>
        <v/>
      </c>
      <c r="H168" s="184">
        <f>'י. פיזיותרפיה'!N21</f>
        <v>0</v>
      </c>
    </row>
    <row r="169" spans="1:8" ht="15">
      <c r="A169" s="113" t="str">
        <f>'י. פיזיותרפיה'!B22</f>
        <v>עמידון אחורי כולל תמיכות</v>
      </c>
      <c r="B169" s="184">
        <f>'י. פיזיותרפיה'!G22</f>
        <v>0</v>
      </c>
      <c r="C169" s="184">
        <f>'י. פיזיותרפיה'!H22</f>
        <v>0</v>
      </c>
      <c r="D169" s="19"/>
      <c r="E169" s="184">
        <f>'י. פיזיותרפיה'!K22</f>
        <v>0</v>
      </c>
      <c r="F169" s="184">
        <f>'י. פיזיותרפיה'!L22</f>
        <v>0</v>
      </c>
      <c r="G169" s="185" t="str">
        <f>IF(F169=0,"",'י. פיזיותרפיה'!M22)</f>
        <v/>
      </c>
      <c r="H169" s="184">
        <f>'י. פיזיותרפיה'!N22</f>
        <v>0</v>
      </c>
    </row>
    <row r="170" spans="1:8" ht="15">
      <c r="A170" s="113" t="str">
        <f>'י. פיזיותרפיה'!B23</f>
        <v>מיטת טיל גדולה</v>
      </c>
      <c r="B170" s="184">
        <f>'י. פיזיותרפיה'!G23</f>
        <v>0</v>
      </c>
      <c r="C170" s="184">
        <f>'י. פיזיותרפיה'!H23</f>
        <v>0</v>
      </c>
      <c r="D170" s="19"/>
      <c r="E170" s="184">
        <f>'י. פיזיותרפיה'!K23</f>
        <v>0</v>
      </c>
      <c r="F170" s="184">
        <f>'י. פיזיותרפיה'!L23</f>
        <v>0</v>
      </c>
      <c r="G170" s="185" t="str">
        <f>IF(F170=0,"",'י. פיזיותרפיה'!M23)</f>
        <v/>
      </c>
      <c r="H170" s="184">
        <f>'י. פיזיותרפיה'!N23</f>
        <v>0</v>
      </c>
    </row>
    <row r="171" spans="1:8" ht="15">
      <c r="A171" s="113" t="str">
        <f>'י. פיזיותרפיה'!B24</f>
        <v xml:space="preserve">עמידון גדול כולל תמיכות מרובות </v>
      </c>
      <c r="B171" s="184">
        <f>'י. פיזיותרפיה'!G24</f>
        <v>0</v>
      </c>
      <c r="C171" s="184">
        <f>'י. פיזיותרפיה'!H24</f>
        <v>0</v>
      </c>
      <c r="D171" s="19"/>
      <c r="E171" s="184">
        <f>'י. פיזיותרפיה'!K24</f>
        <v>0</v>
      </c>
      <c r="F171" s="184">
        <f>'י. פיזיותרפיה'!L24</f>
        <v>0</v>
      </c>
      <c r="G171" s="185" t="str">
        <f>IF(F171=0,"",'י. פיזיותרפיה'!M24)</f>
        <v/>
      </c>
      <c r="H171" s="184">
        <f>'י. פיזיותרפיה'!N24</f>
        <v>0</v>
      </c>
    </row>
    <row r="172" spans="1:8" ht="15">
      <c r="A172" s="113" t="str">
        <f>'י. פיזיותרפיה'!B25</f>
        <v>ישיבה לעמידה עם תמיכות מרובות</v>
      </c>
      <c r="B172" s="184">
        <f>'י. פיזיותרפיה'!G25</f>
        <v>0</v>
      </c>
      <c r="C172" s="184">
        <f>'י. פיזיותרפיה'!H25</f>
        <v>0</v>
      </c>
      <c r="D172" s="19"/>
      <c r="E172" s="184">
        <f>'י. פיזיותרפיה'!K25</f>
        <v>0</v>
      </c>
      <c r="F172" s="184">
        <f>'י. פיזיותרפיה'!L25</f>
        <v>0</v>
      </c>
      <c r="G172" s="185" t="str">
        <f>IF(F172=0,"",'י. פיזיותרפיה'!M25)</f>
        <v/>
      </c>
      <c r="H172" s="184">
        <f>'י. פיזיותרפיה'!N25</f>
        <v>0</v>
      </c>
    </row>
    <row r="173" spans="1:8" ht="15">
      <c r="A173" s="113" t="str">
        <f>'י. פיזיותרפיה'!B28</f>
        <v>הליכון קידמי פשוט</v>
      </c>
      <c r="B173" s="184">
        <f>'י. פיזיותרפיה'!G28</f>
        <v>0</v>
      </c>
      <c r="C173" s="184">
        <f>'י. פיזיותרפיה'!H28</f>
        <v>0</v>
      </c>
      <c r="D173" s="19"/>
      <c r="E173" s="184">
        <f>'י. פיזיותרפיה'!K28</f>
        <v>0</v>
      </c>
      <c r="F173" s="184">
        <f>'י. פיזיותרפיה'!L28</f>
        <v>0</v>
      </c>
      <c r="G173" s="185" t="str">
        <f>IF(F173=0,"",'י. פיזיותרפיה'!M28)</f>
        <v/>
      </c>
      <c r="H173" s="184">
        <f>'י. פיזיותרפיה'!N28</f>
        <v>0</v>
      </c>
    </row>
    <row r="174" spans="1:8" ht="15">
      <c r="A174" s="113" t="str">
        <f>'י. פיזיותרפיה'!B29</f>
        <v>הליכון אחורי ק</v>
      </c>
      <c r="B174" s="184">
        <f>'י. פיזיותרפיה'!G29</f>
        <v>0</v>
      </c>
      <c r="C174" s="184">
        <f>'י. פיזיותרפיה'!H29</f>
        <v>0</v>
      </c>
      <c r="D174" s="19"/>
      <c r="E174" s="184">
        <f>'י. פיזיותרפיה'!K29</f>
        <v>0</v>
      </c>
      <c r="F174" s="184">
        <f>'י. פיזיותרפיה'!L29</f>
        <v>0</v>
      </c>
      <c r="G174" s="185" t="str">
        <f>IF(F174=0,"",'י. פיזיותרפיה'!M29)</f>
        <v/>
      </c>
      <c r="H174" s="184">
        <f>'י. פיזיותרפיה'!N29</f>
        <v>0</v>
      </c>
    </row>
    <row r="175" spans="1:8" ht="15">
      <c r="A175" s="113" t="str">
        <f>'י. פיזיותרפיה'!B30</f>
        <v>הליכון אחורי ב</v>
      </c>
      <c r="B175" s="184">
        <f>'י. פיזיותרפיה'!G30</f>
        <v>0</v>
      </c>
      <c r="C175" s="184">
        <f>'י. פיזיותרפיה'!H30</f>
        <v>0</v>
      </c>
      <c r="D175" s="19"/>
      <c r="E175" s="184">
        <f>'י. פיזיותרפיה'!K30</f>
        <v>0</v>
      </c>
      <c r="F175" s="184">
        <f>'י. פיזיותרפיה'!L30</f>
        <v>0</v>
      </c>
      <c r="G175" s="185" t="str">
        <f>IF(F175=0,"",'י. פיזיותרפיה'!M30)</f>
        <v/>
      </c>
      <c r="H175" s="184">
        <f>'י. פיזיותרפיה'!N30</f>
        <v>0</v>
      </c>
    </row>
    <row r="176" spans="1:8" ht="15">
      <c r="A176" s="113" t="str">
        <f>'י. פיזיותרפיה'!B31</f>
        <v>הליכון אחורי ג</v>
      </c>
      <c r="B176" s="184">
        <f>'י. פיזיותרפיה'!G31</f>
        <v>0</v>
      </c>
      <c r="C176" s="184">
        <f>'י. פיזיותרפיה'!H31</f>
        <v>0</v>
      </c>
      <c r="D176" s="19"/>
      <c r="E176" s="184">
        <f>'י. פיזיותרפיה'!K31</f>
        <v>0</v>
      </c>
      <c r="F176" s="184">
        <f>'י. פיזיותרפיה'!L31</f>
        <v>0</v>
      </c>
      <c r="G176" s="185" t="str">
        <f>IF(F176=0,"",'י. פיזיותרפיה'!M31)</f>
        <v/>
      </c>
      <c r="H176" s="184">
        <f>'י. פיזיותרפיה'!N31</f>
        <v>0</v>
      </c>
    </row>
    <row r="177" spans="1:8" ht="15">
      <c r="A177" s="113" t="str">
        <f>'י. פיזיותרפיה'!B32</f>
        <v>הליכון אמות הדראולי</v>
      </c>
      <c r="B177" s="184">
        <f>'י. פיזיותרפיה'!G32</f>
        <v>0</v>
      </c>
      <c r="C177" s="184">
        <f>'י. פיזיותרפיה'!H32</f>
        <v>0</v>
      </c>
      <c r="D177" s="19"/>
      <c r="E177" s="184">
        <f>'י. פיזיותרפיה'!K32</f>
        <v>0</v>
      </c>
      <c r="F177" s="184">
        <f>'י. פיזיותרפיה'!L32</f>
        <v>0</v>
      </c>
      <c r="G177" s="185" t="str">
        <f>IF(F177=0,"",'י. פיזיותרפיה'!M32)</f>
        <v/>
      </c>
      <c r="H177" s="184">
        <f>'י. פיזיותרפיה'!N32</f>
        <v>0</v>
      </c>
    </row>
    <row r="178" spans="1:8" ht="15">
      <c r="A178" s="113" t="str">
        <f>'י. פיזיותרפיה'!B33</f>
        <v>הליכון אמות רגיל</v>
      </c>
      <c r="B178" s="184">
        <f>'י. פיזיותרפיה'!G33</f>
        <v>0</v>
      </c>
      <c r="C178" s="184">
        <f>'י. פיזיותרפיה'!H33</f>
        <v>0</v>
      </c>
      <c r="D178" s="19"/>
      <c r="E178" s="184">
        <f>'י. פיזיותרפיה'!K33</f>
        <v>0</v>
      </c>
      <c r="F178" s="184">
        <f>'י. פיזיותרפיה'!L33</f>
        <v>0</v>
      </c>
      <c r="G178" s="185" t="str">
        <f>IF(F178=0,"",'י. פיזיותרפיה'!M33)</f>
        <v/>
      </c>
      <c r="H178" s="184">
        <f>'י. פיזיותרפיה'!N33</f>
        <v>0</v>
      </c>
    </row>
    <row r="179" spans="1:8" ht="15">
      <c r="A179" s="113" t="str">
        <f>'י. פיזיותרפיה'!B34</f>
        <v>רולטור בסיסי</v>
      </c>
      <c r="B179" s="184">
        <f>'י. פיזיותרפיה'!G34</f>
        <v>0</v>
      </c>
      <c r="C179" s="184">
        <f>'י. פיזיותרפיה'!H34</f>
        <v>0</v>
      </c>
      <c r="D179" s="19"/>
      <c r="E179" s="184">
        <f>'י. פיזיותרפיה'!K34</f>
        <v>0</v>
      </c>
      <c r="F179" s="184">
        <f>'י. פיזיותרפיה'!L34</f>
        <v>0</v>
      </c>
      <c r="G179" s="185" t="str">
        <f>IF(F179=0,"",'י. פיזיותרפיה'!M34)</f>
        <v/>
      </c>
      <c r="H179" s="184">
        <f>'י. פיזיותרפיה'!N34</f>
        <v>0</v>
      </c>
    </row>
    <row r="180" spans="1:8" ht="15">
      <c r="A180" s="113" t="str">
        <f>'י. פיזיותרפיה'!B35</f>
        <v>רולטור מיוחד תמיכות</v>
      </c>
      <c r="B180" s="184">
        <f>'י. פיזיותרפיה'!G35</f>
        <v>0</v>
      </c>
      <c r="C180" s="184">
        <f>'י. פיזיותרפיה'!H35</f>
        <v>0</v>
      </c>
      <c r="D180" s="19"/>
      <c r="E180" s="184">
        <f>'י. פיזיותרפיה'!K35</f>
        <v>0</v>
      </c>
      <c r="F180" s="184">
        <f>'י. פיזיותרפיה'!L35</f>
        <v>0</v>
      </c>
      <c r="G180" s="185" t="str">
        <f>IF(F180=0,"",'י. פיזיותרפיה'!M35)</f>
        <v/>
      </c>
      <c r="H180" s="184">
        <f>'י. פיזיותרפיה'!N35</f>
        <v>0</v>
      </c>
    </row>
    <row r="181" spans="1:8" ht="15">
      <c r="A181" s="113" t="str">
        <f>'י. פיזיותרפיה'!B36</f>
        <v>הליכון פייסר</v>
      </c>
      <c r="B181" s="184">
        <f>'י. פיזיותרפיה'!G36</f>
        <v>0</v>
      </c>
      <c r="C181" s="184">
        <f>'י. פיזיותרפיה'!H36</f>
        <v>0</v>
      </c>
      <c r="D181" s="19"/>
      <c r="E181" s="184">
        <f>'י. פיזיותרפיה'!K36</f>
        <v>0</v>
      </c>
      <c r="F181" s="184">
        <f>'י. פיזיותרפיה'!L36</f>
        <v>0</v>
      </c>
      <c r="G181" s="185" t="str">
        <f>IF(F181=0,"",'י. פיזיותרפיה'!M36)</f>
        <v/>
      </c>
      <c r="H181" s="184">
        <f>'י. פיזיותרפיה'!N36</f>
        <v>0</v>
      </c>
    </row>
    <row r="182" spans="1:8" ht="15">
      <c r="A182" s="113" t="str">
        <f>'י. פיזיותרפיה'!B37</f>
        <v>הליכון גרילו</v>
      </c>
      <c r="B182" s="184">
        <f>'י. פיזיותרפיה'!G37</f>
        <v>0</v>
      </c>
      <c r="C182" s="184">
        <f>'י. פיזיותרפיה'!H37</f>
        <v>0</v>
      </c>
      <c r="D182" s="19"/>
      <c r="E182" s="184">
        <f>'י. פיזיותרפיה'!K37</f>
        <v>0</v>
      </c>
      <c r="F182" s="184">
        <f>'י. פיזיותרפיה'!L37</f>
        <v>0</v>
      </c>
      <c r="G182" s="185" t="str">
        <f>IF(F182=0,"",'י. פיזיותרפיה'!M37)</f>
        <v/>
      </c>
      <c r="H182" s="184">
        <f>'י. פיזיותרפיה'!N37</f>
        <v>0</v>
      </c>
    </row>
    <row r="183" spans="1:8" ht="15">
      <c r="A183" s="113" t="str">
        <f>'י. פיזיותרפיה'!B38</f>
        <v>הליכון אוכף</v>
      </c>
      <c r="B183" s="184">
        <f>'י. פיזיותרפיה'!G38</f>
        <v>0</v>
      </c>
      <c r="C183" s="184">
        <f>'י. פיזיותרפיה'!H38</f>
        <v>0</v>
      </c>
      <c r="D183" s="19"/>
      <c r="E183" s="184">
        <f>'י. פיזיותרפיה'!K38</f>
        <v>0</v>
      </c>
      <c r="F183" s="184">
        <f>'י. פיזיותרפיה'!L38</f>
        <v>0</v>
      </c>
      <c r="G183" s="185" t="str">
        <f>IF(F183=0,"",'י. פיזיותרפיה'!M38)</f>
        <v/>
      </c>
      <c r="H183" s="184">
        <f>'י. פיזיותרפיה'!N38</f>
        <v>0</v>
      </c>
    </row>
    <row r="184" spans="1:8" ht="15">
      <c r="A184" s="113" t="str">
        <f>'י. פיזיותרפיה'!B41</f>
        <v>מנוף תקרה+ התקנה</v>
      </c>
      <c r="B184" s="184">
        <f>'י. פיזיותרפיה'!G41</f>
        <v>0</v>
      </c>
      <c r="C184" s="184">
        <f>'י. פיזיותרפיה'!H41</f>
        <v>0</v>
      </c>
      <c r="D184" s="19"/>
      <c r="E184" s="184">
        <f>'י. פיזיותרפיה'!K41</f>
        <v>0</v>
      </c>
      <c r="F184" s="184">
        <f>'י. פיזיותרפיה'!L41</f>
        <v>0</v>
      </c>
      <c r="G184" s="185" t="str">
        <f>IF(F184=0,"",'י. פיזיותרפיה'!M41)</f>
        <v/>
      </c>
      <c r="H184" s="184">
        <f>'י. פיזיותרפיה'!N41</f>
        <v>0</v>
      </c>
    </row>
    <row r="185" spans="1:8" ht="15">
      <c r="A185" s="113" t="str">
        <f>'י. פיזיותרפיה'!B42</f>
        <v>מנוף רצפה</v>
      </c>
      <c r="B185" s="184">
        <f>'י. פיזיותרפיה'!G42</f>
        <v>0</v>
      </c>
      <c r="C185" s="184">
        <f>'י. פיזיותרפיה'!H42</f>
        <v>0</v>
      </c>
      <c r="D185" s="19"/>
      <c r="E185" s="184">
        <f>'י. פיזיותרפיה'!K42</f>
        <v>0</v>
      </c>
      <c r="F185" s="184">
        <f>'י. פיזיותרפיה'!L42</f>
        <v>0</v>
      </c>
      <c r="G185" s="185" t="str">
        <f>IF(F185=0,"",'י. פיזיותרפיה'!M42)</f>
        <v/>
      </c>
      <c r="H185" s="184">
        <f>'י. פיזיותרפיה'!N42</f>
        <v>0</v>
      </c>
    </row>
    <row r="186" spans="1:8" ht="15">
      <c r="A186" s="113" t="str">
        <f>'י. פיזיותרפיה'!B43</f>
        <v>מנופי העמדה</v>
      </c>
      <c r="B186" s="184">
        <f>'י. פיזיותרפיה'!G43</f>
        <v>0</v>
      </c>
      <c r="C186" s="184">
        <f>'י. פיזיותרפיה'!H43</f>
        <v>0</v>
      </c>
      <c r="D186" s="19"/>
      <c r="E186" s="184">
        <f>'י. פיזיותרפיה'!K43</f>
        <v>0</v>
      </c>
      <c r="F186" s="184">
        <f>'י. פיזיותרפיה'!L43</f>
        <v>0</v>
      </c>
      <c r="G186" s="185" t="str">
        <f>IF(F186=0,"",'י. פיזיותרפיה'!M43)</f>
        <v/>
      </c>
      <c r="H186" s="184">
        <f>'י. פיזיותרפיה'!N43</f>
        <v>0</v>
      </c>
    </row>
    <row r="187" spans="1:8" ht="15">
      <c r="A187" s="113" t="str">
        <f>'י. פיזיותרפיה'!B44</f>
        <v>ערסלים</v>
      </c>
      <c r="B187" s="184">
        <f>'י. פיזיותרפיה'!G44</f>
        <v>0</v>
      </c>
      <c r="C187" s="184">
        <f>'י. פיזיותרפיה'!H44</f>
        <v>0</v>
      </c>
      <c r="D187" s="19"/>
      <c r="E187" s="184">
        <f>'י. פיזיותרפיה'!K44</f>
        <v>0</v>
      </c>
      <c r="F187" s="184">
        <f>'י. פיזיותרפיה'!L44</f>
        <v>0</v>
      </c>
      <c r="G187" s="185" t="str">
        <f>IF(F187=0,"",'י. פיזיותרפיה'!M44)</f>
        <v/>
      </c>
      <c r="H187" s="184">
        <f>'י. פיזיותרפיה'!N44</f>
        <v>0</v>
      </c>
    </row>
    <row r="188" spans="1:8" ht="15">
      <c r="A188" s="113" t="str">
        <f>'י. פיזיותרפיה'!B45</f>
        <v>תוספת לערסלים מיוחדים</v>
      </c>
      <c r="B188" s="184">
        <f>'י. פיזיותרפיה'!G45</f>
        <v>0</v>
      </c>
      <c r="C188" s="184">
        <f>'י. פיזיותרפיה'!H45</f>
        <v>0</v>
      </c>
      <c r="D188" s="19"/>
      <c r="E188" s="184">
        <f>'י. פיזיותרפיה'!K45</f>
        <v>0</v>
      </c>
      <c r="F188" s="184">
        <f>'י. פיזיותרפיה'!L45</f>
        <v>0</v>
      </c>
      <c r="G188" s="185" t="str">
        <f>IF(F188=0,"",'י. פיזיותרפיה'!M45)</f>
        <v/>
      </c>
      <c r="H188" s="184">
        <f>'י. פיזיותרפיה'!N45</f>
        <v>0</v>
      </c>
    </row>
    <row r="189" spans="1:8" ht="15">
      <c r="A189" s="113" t="str">
        <f>'י. פיזיותרפיה'!B48</f>
        <v>נדנדות</v>
      </c>
      <c r="B189" s="184">
        <f>'י. פיזיותרפיה'!G48</f>
        <v>0</v>
      </c>
      <c r="C189" s="184">
        <f>'י. פיזיותרפיה'!H48</f>
        <v>0</v>
      </c>
      <c r="D189" s="19"/>
      <c r="E189" s="184">
        <f>'י. פיזיותרפיה'!K48</f>
        <v>0</v>
      </c>
      <c r="F189" s="184">
        <f>'י. פיזיותרפיה'!L48</f>
        <v>0</v>
      </c>
      <c r="G189" s="185" t="str">
        <f>IF(F189=0,"",'י. פיזיותרפיה'!M48)</f>
        <v/>
      </c>
      <c r="H189" s="184">
        <f>'י. פיזיותרפיה'!N48</f>
        <v>0</v>
      </c>
    </row>
    <row r="190" spans="1:8" ht="15">
      <c r="A190" s="113" t="str">
        <f>'י. פיזיותרפיה'!B49</f>
        <v>גלילים</v>
      </c>
      <c r="B190" s="184">
        <f>'י. פיזיותרפיה'!G49</f>
        <v>0</v>
      </c>
      <c r="C190" s="184">
        <f>'י. פיזיותרפיה'!H49</f>
        <v>0</v>
      </c>
      <c r="D190" s="19"/>
      <c r="E190" s="184">
        <f>'י. פיזיותרפיה'!K49</f>
        <v>0</v>
      </c>
      <c r="F190" s="184">
        <f>'י. פיזיותרפיה'!L49</f>
        <v>0</v>
      </c>
      <c r="G190" s="185" t="str">
        <f>IF(F190=0,"",'י. פיזיותרפיה'!M49)</f>
        <v/>
      </c>
      <c r="H190" s="184">
        <f>'י. פיזיותרפיה'!N49</f>
        <v>0</v>
      </c>
    </row>
    <row r="191" spans="1:8" ht="15">
      <c r="A191" s="113" t="str">
        <f>'י. פיזיותרפיה'!B50</f>
        <v>כדורים שונים</v>
      </c>
      <c r="B191" s="184">
        <f>'י. פיזיותרפיה'!G50</f>
        <v>0</v>
      </c>
      <c r="C191" s="184">
        <f>'י. פיזיותרפיה'!H50</f>
        <v>0</v>
      </c>
      <c r="D191" s="19"/>
      <c r="E191" s="184">
        <f>'י. פיזיותרפיה'!K50</f>
        <v>0</v>
      </c>
      <c r="F191" s="184">
        <f>'י. פיזיותרפיה'!L50</f>
        <v>0</v>
      </c>
      <c r="G191" s="185" t="str">
        <f>IF(F191=0,"",'י. פיזיותרפיה'!M50)</f>
        <v/>
      </c>
      <c r="H191" s="184">
        <f>'י. פיזיותרפיה'!N50</f>
        <v>0</v>
      </c>
    </row>
    <row r="192" spans="1:8" ht="15">
      <c r="A192" s="113" t="str">
        <f>'י. פיזיותרפיה'!B51</f>
        <v xml:space="preserve">עזרים לפיתוח שיווי משקל </v>
      </c>
      <c r="B192" s="184">
        <f>'י. פיזיותרפיה'!G51</f>
        <v>0</v>
      </c>
      <c r="C192" s="184">
        <f>'י. פיזיותרפיה'!H51</f>
        <v>0</v>
      </c>
      <c r="D192" s="19"/>
      <c r="E192" s="184">
        <f>'י. פיזיותרפיה'!K51</f>
        <v>0</v>
      </c>
      <c r="F192" s="184">
        <f>'י. פיזיותרפיה'!L51</f>
        <v>0</v>
      </c>
      <c r="G192" s="185" t="str">
        <f>IF(F192=0,"",'י. פיזיותרפיה'!M51)</f>
        <v/>
      </c>
      <c r="H192" s="184">
        <f>'י. פיזיותרפיה'!N51</f>
        <v>0</v>
      </c>
    </row>
    <row r="193" spans="1:8" ht="15">
      <c r="A193" s="113" t="str">
        <f>'י. פיזיותרפיה'!B52</f>
        <v>מזרונים</v>
      </c>
      <c r="B193" s="184">
        <f>'י. פיזיותרפיה'!G52</f>
        <v>0</v>
      </c>
      <c r="C193" s="184">
        <f>'י. פיזיותרפיה'!H52</f>
        <v>0</v>
      </c>
      <c r="D193" s="19"/>
      <c r="E193" s="184">
        <f>'י. פיזיותרפיה'!K52</f>
        <v>0</v>
      </c>
      <c r="F193" s="184">
        <f>'י. פיזיותרפיה'!L52</f>
        <v>0</v>
      </c>
      <c r="G193" s="185" t="str">
        <f>IF(F193=0,"",'י. פיזיותרפיה'!M52)</f>
        <v/>
      </c>
      <c r="H193" s="184">
        <f>'י. פיזיותרפיה'!N52</f>
        <v>0</v>
      </c>
    </row>
    <row r="194" spans="1:8" ht="15">
      <c r="A194" s="113" t="str">
        <f>'י. פיזיותרפיה'!B53</f>
        <v>אביזרי טיפוס</v>
      </c>
      <c r="B194" s="184">
        <f>'י. פיזיותרפיה'!G53</f>
        <v>0</v>
      </c>
      <c r="C194" s="184">
        <f>'י. פיזיותרפיה'!H53</f>
        <v>0</v>
      </c>
      <c r="D194" s="19"/>
      <c r="E194" s="184">
        <f>'י. פיזיותרפיה'!K53</f>
        <v>0</v>
      </c>
      <c r="F194" s="184">
        <f>'י. פיזיותרפיה'!L53</f>
        <v>0</v>
      </c>
      <c r="G194" s="185" t="str">
        <f>IF(F194=0,"",'י. פיזיותרפיה'!M53)</f>
        <v/>
      </c>
      <c r="H194" s="184">
        <f>'י. פיזיותרפיה'!N53</f>
        <v>0</v>
      </c>
    </row>
    <row r="195" spans="1:8" ht="15">
      <c r="A195" s="113" t="str">
        <f>'י. פיזיותרפיה'!B54</f>
        <v>ערכות הפעלה</v>
      </c>
      <c r="B195" s="184">
        <f>'י. פיזיותרפיה'!G54</f>
        <v>0</v>
      </c>
      <c r="C195" s="184">
        <f>'י. פיזיותרפיה'!H54</f>
        <v>0</v>
      </c>
      <c r="D195" s="19"/>
      <c r="E195" s="184">
        <f>'י. פיזיותרפיה'!K54</f>
        <v>0</v>
      </c>
      <c r="F195" s="184">
        <f>'י. פיזיותרפיה'!L54</f>
        <v>0</v>
      </c>
      <c r="G195" s="185" t="str">
        <f>IF(F195=0,"",'י. פיזיותרפיה'!M54)</f>
        <v/>
      </c>
      <c r="H195" s="184">
        <f>'י. פיזיותרפיה'!N54</f>
        <v>0</v>
      </c>
    </row>
    <row r="196" spans="1:8" ht="15">
      <c r="A196" s="113" t="str">
        <f>'י. פיזיותרפיה'!B55</f>
        <v>אביזרים לפעילות קבוצתית</v>
      </c>
      <c r="B196" s="184">
        <f>'י. פיזיותרפיה'!G55</f>
        <v>0</v>
      </c>
      <c r="C196" s="184">
        <f>'י. פיזיותרפיה'!H55</f>
        <v>0</v>
      </c>
      <c r="D196" s="19"/>
      <c r="E196" s="184">
        <f>'י. פיזיותרפיה'!K55</f>
        <v>0</v>
      </c>
      <c r="F196" s="184">
        <f>'י. פיזיותרפיה'!L55</f>
        <v>0</v>
      </c>
      <c r="G196" s="185" t="str">
        <f>IF(F196=0,"",'י. פיזיותרפיה'!M55)</f>
        <v/>
      </c>
      <c r="H196" s="184">
        <f>'י. פיזיותרפיה'!N55</f>
        <v>0</v>
      </c>
    </row>
    <row r="197" spans="1:8" ht="15">
      <c r="A197" s="113" t="str">
        <f>'י. פיזיותרפיה'!B56</f>
        <v>משחקי גירוי תגובה</v>
      </c>
      <c r="B197" s="184">
        <f>'י. פיזיותרפיה'!G56</f>
        <v>0</v>
      </c>
      <c r="C197" s="184">
        <f>'י. פיזיותרפיה'!H56</f>
        <v>0</v>
      </c>
      <c r="D197" s="19"/>
      <c r="E197" s="184">
        <f>'י. פיזיותרפיה'!K56</f>
        <v>0</v>
      </c>
      <c r="F197" s="184">
        <f>'י. פיזיותרפיה'!L56</f>
        <v>0</v>
      </c>
      <c r="G197" s="185" t="str">
        <f>IF(F197=0,"",'י. פיזיותרפיה'!M56)</f>
        <v/>
      </c>
      <c r="H197" s="184">
        <f>'י. פיזיותרפיה'!N56</f>
        <v>0</v>
      </c>
    </row>
    <row r="198" spans="1:8" ht="15">
      <c r="A198" s="113" t="str">
        <f>'י. פיזיותרפיה'!B57</f>
        <v>התקנות והתאמות</v>
      </c>
      <c r="B198" s="184">
        <f>'י. פיזיותרפיה'!G57</f>
        <v>0</v>
      </c>
      <c r="C198" s="184">
        <f>'י. פיזיותרפיה'!H57</f>
        <v>0</v>
      </c>
      <c r="D198" s="19"/>
      <c r="E198" s="184">
        <f>'י. פיזיותרפיה'!K57</f>
        <v>0</v>
      </c>
      <c r="F198" s="184">
        <f>'י. פיזיותרפיה'!L57</f>
        <v>0</v>
      </c>
      <c r="G198" s="185" t="str">
        <f>IF(F198=0,"",'י. פיזיותרפיה'!M57)</f>
        <v/>
      </c>
      <c r="H198" s="184">
        <f>'י. פיזיותרפיה'!N57</f>
        <v>0</v>
      </c>
    </row>
    <row r="199" spans="1:8" ht="15">
      <c r="A199" s="113" t="str">
        <f>'י. פיזיותרפיה'!B58</f>
        <v xml:space="preserve">עזרי הפעלה ועוררות </v>
      </c>
      <c r="B199" s="184">
        <f>'י. פיזיותרפיה'!G58</f>
        <v>0</v>
      </c>
      <c r="C199" s="184">
        <f>'י. פיזיותרפיה'!H58</f>
        <v>0</v>
      </c>
      <c r="D199" s="19"/>
      <c r="E199" s="184">
        <f>'י. פיזיותרפיה'!K58</f>
        <v>0</v>
      </c>
      <c r="F199" s="184">
        <f>'י. פיזיותרפיה'!L58</f>
        <v>0</v>
      </c>
      <c r="G199" s="185" t="str">
        <f>IF(F199=0,"",'י. פיזיותרפיה'!M58)</f>
        <v/>
      </c>
      <c r="H199" s="184">
        <f>'י. פיזיותרפיה'!N58</f>
        <v>0</v>
      </c>
    </row>
    <row r="200" spans="1:8" ht="15">
      <c r="A200" s="113" t="str">
        <f>'י. פיזיותרפיה'!B59</f>
        <v>עזרי פעילות תנועתית</v>
      </c>
      <c r="B200" s="184">
        <f>'י. פיזיותרפיה'!G59</f>
        <v>0</v>
      </c>
      <c r="C200" s="184">
        <f>'י. פיזיותרפיה'!H59</f>
        <v>0</v>
      </c>
      <c r="D200" s="19"/>
      <c r="E200" s="184">
        <f>'י. פיזיותרפיה'!K59</f>
        <v>0</v>
      </c>
      <c r="F200" s="184">
        <f>'י. פיזיותרפיה'!L59</f>
        <v>0</v>
      </c>
      <c r="G200" s="185" t="str">
        <f>IF(F200=0,"",'י. פיזיותרפיה'!M59)</f>
        <v/>
      </c>
      <c r="H200" s="184">
        <f>'י. פיזיותרפיה'!N59</f>
        <v>0</v>
      </c>
    </row>
    <row r="201" spans="1:8" ht="15">
      <c r="A201" s="113" t="str">
        <f>'י. פיזיותרפיה'!B60</f>
        <v>כח וסיבולת</v>
      </c>
      <c r="B201" s="184">
        <f>'י. פיזיותרפיה'!G60</f>
        <v>0</v>
      </c>
      <c r="C201" s="184">
        <f>'י. פיזיותרפיה'!H60</f>
        <v>0</v>
      </c>
      <c r="D201" s="19"/>
      <c r="E201" s="184">
        <f>'י. פיזיותרפיה'!K60</f>
        <v>0</v>
      </c>
      <c r="F201" s="184">
        <f>'י. פיזיותרפיה'!L60</f>
        <v>0</v>
      </c>
      <c r="G201" s="185" t="str">
        <f>IF(F201=0,"",'י. פיזיותרפיה'!M60)</f>
        <v/>
      </c>
      <c r="H201" s="184">
        <f>'י. פיזיותרפיה'!N60</f>
        <v>0</v>
      </c>
    </row>
    <row r="202" spans="1:8" ht="15">
      <c r="A202" s="113" t="str">
        <f>'י. פיזיותרפיה'!B61</f>
        <v xml:space="preserve"> ארון אחסון לאביזרים הקטנים</v>
      </c>
      <c r="B202" s="184">
        <f>'י. פיזיותרפיה'!G61</f>
        <v>0</v>
      </c>
      <c r="C202" s="184">
        <f>'י. פיזיותרפיה'!H61</f>
        <v>0</v>
      </c>
      <c r="D202" s="19"/>
      <c r="E202" s="184">
        <f>'י. פיזיותרפיה'!K61</f>
        <v>0</v>
      </c>
      <c r="F202" s="184">
        <f>'י. פיזיותרפיה'!L61</f>
        <v>0</v>
      </c>
      <c r="G202" s="185" t="str">
        <f>IF(F202=0,"",'י. פיזיותרפיה'!M61)</f>
        <v/>
      </c>
      <c r="H202" s="184">
        <f>'י. פיזיותרפיה'!N61</f>
        <v>0</v>
      </c>
    </row>
    <row r="203" spans="1:8" ht="15">
      <c r="A203" s="113" t="str">
        <f>'י. פיזיותרפיה'!B62</f>
        <v>מדף אחסון לכדורים וגלילים</v>
      </c>
      <c r="B203" s="184">
        <f>'י. פיזיותרפיה'!G62</f>
        <v>0</v>
      </c>
      <c r="C203" s="184">
        <f>'י. פיזיותרפיה'!H62</f>
        <v>0</v>
      </c>
      <c r="D203" s="19"/>
      <c r="E203" s="184">
        <f>'י. פיזיותרפיה'!K62</f>
        <v>0</v>
      </c>
      <c r="F203" s="184">
        <f>'י. פיזיותרפיה'!L62</f>
        <v>0</v>
      </c>
      <c r="G203" s="185" t="str">
        <f>IF(F203=0,"",'י. פיזיותרפיה'!M62)</f>
        <v/>
      </c>
      <c r="H203" s="184">
        <f>'י. פיזיותרפיה'!N62</f>
        <v>0</v>
      </c>
    </row>
    <row r="204" spans="1:8" ht="15">
      <c r="A204" s="113" t="str">
        <f>'י. פיזיותרפיה'!B65</f>
        <v>אופנים + טלויזיה</v>
      </c>
      <c r="B204" s="184">
        <f>'י. פיזיותרפיה'!G65</f>
        <v>0</v>
      </c>
      <c r="C204" s="184">
        <f>'י. פיזיותרפיה'!H65</f>
        <v>0</v>
      </c>
      <c r="D204" s="19"/>
      <c r="E204" s="184">
        <f>'י. פיזיותרפיה'!K65</f>
        <v>0</v>
      </c>
      <c r="F204" s="184">
        <f>'י. פיזיותרפיה'!L65</f>
        <v>0</v>
      </c>
      <c r="G204" s="185" t="str">
        <f>IF(F204=0,"",'י. פיזיותרפיה'!M65)</f>
        <v/>
      </c>
      <c r="H204" s="184">
        <f>'י. פיזיותרפיה'!N65</f>
        <v>0</v>
      </c>
    </row>
    <row r="205" spans="1:8" ht="15">
      <c r="A205" s="113" t="str">
        <f>'י. פיזיותרפיה'!B66</f>
        <v xml:space="preserve">מדרגות ארוביות </v>
      </c>
      <c r="B205" s="184">
        <f>'י. פיזיותרפיה'!G66</f>
        <v>0</v>
      </c>
      <c r="C205" s="184">
        <f>'י. פיזיותרפיה'!H66</f>
        <v>0</v>
      </c>
      <c r="D205" s="19"/>
      <c r="E205" s="184">
        <f>'י. פיזיותרפיה'!K66</f>
        <v>0</v>
      </c>
      <c r="F205" s="184">
        <f>'י. פיזיותרפיה'!L66</f>
        <v>0</v>
      </c>
      <c r="G205" s="185" t="str">
        <f>IF(F205=0,"",'י. פיזיותרפיה'!M66)</f>
        <v/>
      </c>
      <c r="H205" s="184">
        <f>'י. פיזיותרפיה'!N66</f>
        <v>0</v>
      </c>
    </row>
    <row r="206" spans="1:8" ht="15">
      <c r="A206" s="113" t="str">
        <f>'י. פיזיותרפיה'!B67</f>
        <v>בוסו</v>
      </c>
      <c r="B206" s="184">
        <f>'י. פיזיותרפיה'!G67</f>
        <v>0</v>
      </c>
      <c r="C206" s="184">
        <f>'י. פיזיותרפיה'!H67</f>
        <v>0</v>
      </c>
      <c r="D206" s="19"/>
      <c r="E206" s="184">
        <f>'י. פיזיותרפיה'!K67</f>
        <v>0</v>
      </c>
      <c r="F206" s="184">
        <f>'י. פיזיותרפיה'!L67</f>
        <v>0</v>
      </c>
      <c r="G206" s="185" t="str">
        <f>IF(F206=0,"",'י. פיזיותרפיה'!M67)</f>
        <v/>
      </c>
      <c r="H206" s="184">
        <f>'י. פיזיותרפיה'!N67</f>
        <v>0</v>
      </c>
    </row>
    <row r="207" spans="1:8" ht="15">
      <c r="A207" s="113" t="str">
        <f>'י. פיזיותרפיה'!B68</f>
        <v>פולי</v>
      </c>
      <c r="B207" s="184">
        <f>'י. פיזיותרפיה'!G68</f>
        <v>0</v>
      </c>
      <c r="C207" s="184">
        <f>'י. פיזיותרפיה'!H68</f>
        <v>0</v>
      </c>
      <c r="D207" s="19"/>
      <c r="E207" s="184">
        <f>'י. פיזיותרפיה'!K68</f>
        <v>0</v>
      </c>
      <c r="F207" s="184">
        <f>'י. פיזיותרפיה'!L68</f>
        <v>0</v>
      </c>
      <c r="G207" s="185" t="str">
        <f>IF(F207=0,"",'י. פיזיותרפיה'!M68)</f>
        <v/>
      </c>
      <c r="H207" s="184">
        <f>'י. פיזיותרפיה'!N68</f>
        <v>0</v>
      </c>
    </row>
    <row r="208" spans="1:8" ht="15">
      <c r="A208" s="113" t="str">
        <f>'י. פיזיותרפיה'!B69</f>
        <v>מעמד עם APT</v>
      </c>
      <c r="B208" s="184">
        <f>'י. פיזיותרפיה'!G69</f>
        <v>0</v>
      </c>
      <c r="C208" s="184">
        <f>'י. פיזיותרפיה'!H69</f>
        <v>0</v>
      </c>
      <c r="D208" s="19"/>
      <c r="E208" s="184">
        <f>'י. פיזיותרפיה'!K69</f>
        <v>0</v>
      </c>
      <c r="F208" s="184">
        <f>'י. פיזיותרפיה'!L69</f>
        <v>0</v>
      </c>
      <c r="G208" s="185" t="str">
        <f>IF(F208=0,"",'י. פיזיותרפיה'!M69)</f>
        <v/>
      </c>
      <c r="H208" s="184">
        <f>'י. פיזיותרפיה'!N69</f>
        <v>0</v>
      </c>
    </row>
    <row r="209" spans="1:8" ht="15">
      <c r="A209" s="113" t="str">
        <f>'י. פיזיותרפיה'!B70</f>
        <v>אופנים עם משענת</v>
      </c>
      <c r="B209" s="184">
        <f>'י. פיזיותרפיה'!G70</f>
        <v>0</v>
      </c>
      <c r="C209" s="184">
        <f>'י. פיזיותרפיה'!H70</f>
        <v>0</v>
      </c>
      <c r="D209" s="19"/>
      <c r="E209" s="184">
        <f>'י. פיזיותרפיה'!K70</f>
        <v>0</v>
      </c>
      <c r="F209" s="184">
        <f>'י. פיזיותרפיה'!L70</f>
        <v>0</v>
      </c>
      <c r="G209" s="185" t="str">
        <f>IF(F209=0,"",'י. פיזיותרפיה'!M70)</f>
        <v/>
      </c>
      <c r="H209" s="184">
        <f>'י. פיזיותרפיה'!N70</f>
        <v>0</v>
      </c>
    </row>
    <row r="210" spans="1:8" ht="15">
      <c r="A210" s="113" t="str">
        <f>'י. פיזיותרפיה'!B71</f>
        <v>אופני ידיים ורגליים מתכווננים</v>
      </c>
      <c r="B210" s="184">
        <f>'י. פיזיותרפיה'!G71</f>
        <v>0</v>
      </c>
      <c r="C210" s="184">
        <f>'י. פיזיותרפיה'!H71</f>
        <v>0</v>
      </c>
      <c r="D210" s="19"/>
      <c r="E210" s="184">
        <f>'י. פיזיותרפיה'!K71</f>
        <v>0</v>
      </c>
      <c r="F210" s="184">
        <f>'י. פיזיותרפיה'!L71</f>
        <v>0</v>
      </c>
      <c r="G210" s="185" t="str">
        <f>IF(F210=0,"",'י. פיזיותרפיה'!M71)</f>
        <v/>
      </c>
      <c r="H210" s="184">
        <f>'י. פיזיותרפיה'!N71</f>
        <v>0</v>
      </c>
    </row>
    <row r="211" spans="1:8" ht="15">
      <c r="A211" s="113" t="str">
        <f>'י. פיזיותרפיה'!B72</f>
        <v>הליכון חשמלי</v>
      </c>
      <c r="B211" s="184">
        <f>'י. פיזיותרפיה'!G72</f>
        <v>0</v>
      </c>
      <c r="C211" s="184">
        <f>'י. פיזיותרפיה'!H72</f>
        <v>0</v>
      </c>
      <c r="D211" s="19"/>
      <c r="E211" s="184">
        <f>'י. פיזיותרפיה'!K72</f>
        <v>0</v>
      </c>
      <c r="F211" s="184">
        <f>'י. פיזיותרפיה'!L72</f>
        <v>0</v>
      </c>
      <c r="G211" s="185" t="str">
        <f>IF(F211=0,"",'י. פיזיותרפיה'!M72)</f>
        <v/>
      </c>
      <c r="H211" s="184">
        <f>'י. פיזיותרפיה'!N72</f>
        <v>0</v>
      </c>
    </row>
    <row r="212" spans="1:8" ht="15">
      <c r="A212" s="113" t="str">
        <f>'י. פיזיותרפיה'!B73</f>
        <v>מתקן נשיאה</v>
      </c>
      <c r="B212" s="184">
        <f>'י. פיזיותרפיה'!G73</f>
        <v>0</v>
      </c>
      <c r="C212" s="184">
        <f>'י. פיזיותרפיה'!H73</f>
        <v>0</v>
      </c>
      <c r="D212" s="19"/>
      <c r="E212" s="184">
        <f>'י. פיזיותרפיה'!K73</f>
        <v>0</v>
      </c>
      <c r="F212" s="184">
        <f>'י. פיזיותרפיה'!L73</f>
        <v>0</v>
      </c>
      <c r="G212" s="185" t="str">
        <f>IF(F212=0,"",'י. פיזיותרפיה'!M73)</f>
        <v/>
      </c>
      <c r="H212" s="184">
        <f>'י. פיזיותרפיה'!N73</f>
        <v>0</v>
      </c>
    </row>
    <row r="213" spans="1:8" ht="15">
      <c r="A213" s="113" t="str">
        <f>'י. פיזיותרפיה'!B74</f>
        <v>גומיות, כדורי כח ומשקוליות תקציב כולל</v>
      </c>
      <c r="B213" s="184">
        <f>'י. פיזיותרפיה'!G74</f>
        <v>0</v>
      </c>
      <c r="C213" s="184">
        <f>'י. פיזיותרפיה'!H74</f>
        <v>0</v>
      </c>
      <c r="D213" s="19"/>
      <c r="E213" s="184">
        <f>'י. פיזיותרפיה'!K74</f>
        <v>0</v>
      </c>
      <c r="F213" s="184">
        <f>'י. פיזיותרפיה'!L74</f>
        <v>0</v>
      </c>
      <c r="G213" s="185" t="str">
        <f>IF(F213=0,"",'י. פיזיותרפיה'!M74)</f>
        <v/>
      </c>
      <c r="H213" s="184">
        <f>'י. פיזיותרפיה'!N74</f>
        <v>0</v>
      </c>
    </row>
    <row r="214" spans="1:8" ht="15">
      <c r="A214" s="113" t="str">
        <f>'י. פיזיותרפיה'!B75</f>
        <v>תלת אופן גדול</v>
      </c>
      <c r="B214" s="184">
        <f>'י. פיזיותרפיה'!G75</f>
        <v>0</v>
      </c>
      <c r="C214" s="184">
        <f>'י. פיזיותרפיה'!H75</f>
        <v>0</v>
      </c>
      <c r="D214" s="19"/>
      <c r="E214" s="184">
        <f>'י. פיזיותרפיה'!K75</f>
        <v>0</v>
      </c>
      <c r="F214" s="184">
        <f>'י. פיזיותרפיה'!L75</f>
        <v>0</v>
      </c>
      <c r="G214" s="185" t="str">
        <f>IF(F214=0,"",'י. פיזיותרפיה'!M75)</f>
        <v/>
      </c>
      <c r="H214" s="184">
        <f>'י. פיזיותרפיה'!N75</f>
        <v>0</v>
      </c>
    </row>
    <row r="215" spans="1:8" ht="15">
      <c r="A215" s="113" t="str">
        <f>'י. פיזיותרפיה'!B76</f>
        <v>קסדות בגדלים ובצבעים שונים- תקציב כולל</v>
      </c>
      <c r="B215" s="184">
        <f>'י. פיזיותרפיה'!G76</f>
        <v>0</v>
      </c>
      <c r="C215" s="184">
        <f>'י. פיזיותרפיה'!H76</f>
        <v>0</v>
      </c>
      <c r="D215" s="19"/>
      <c r="E215" s="184">
        <f>'י. פיזיותרפיה'!K76</f>
        <v>0</v>
      </c>
      <c r="F215" s="184">
        <f>'י. פיזיותרפיה'!L76</f>
        <v>0</v>
      </c>
      <c r="G215" s="185" t="str">
        <f>IF(F215=0,"",'י. פיזיותרפיה'!M76)</f>
        <v/>
      </c>
      <c r="H215" s="184">
        <f>'י. פיזיותרפיה'!N76</f>
        <v>0</v>
      </c>
    </row>
    <row r="216" spans="1:8" ht="15">
      <c r="A216" s="113" t="str">
        <f>'י. פיזיותרפיה'!B77</f>
        <v>תלת אופן קטן</v>
      </c>
      <c r="B216" s="184">
        <f>'י. פיזיותרפיה'!G77</f>
        <v>0</v>
      </c>
      <c r="C216" s="184">
        <f>'י. פיזיותרפיה'!H77</f>
        <v>0</v>
      </c>
      <c r="D216" s="19"/>
      <c r="E216" s="184">
        <f>'י. פיזיותרפיה'!K77</f>
        <v>0</v>
      </c>
      <c r="F216" s="184">
        <f>'י. פיזיותרפיה'!L77</f>
        <v>0</v>
      </c>
      <c r="G216" s="185" t="str">
        <f>IF(F216=0,"",'י. פיזיותרפיה'!M77)</f>
        <v/>
      </c>
      <c r="H216" s="184">
        <f>'י. פיזיותרפיה'!N77</f>
        <v>0</v>
      </c>
    </row>
    <row r="217" spans="1:8" ht="15">
      <c r="A217" s="113" t="str">
        <f>'י. פיזיותרפיה'!B78</f>
        <v>תלת אופן רגיל</v>
      </c>
      <c r="B217" s="184">
        <f>'י. פיזיותרפיה'!G78</f>
        <v>0</v>
      </c>
      <c r="C217" s="184">
        <f>'י. פיזיותרפיה'!H78</f>
        <v>0</v>
      </c>
      <c r="D217" s="19"/>
      <c r="E217" s="184">
        <f>'י. פיזיותרפיה'!K78</f>
        <v>0</v>
      </c>
      <c r="F217" s="184">
        <f>'י. פיזיותרפיה'!L78</f>
        <v>0</v>
      </c>
      <c r="G217" s="185" t="str">
        <f>IF(F217=0,"",'י. פיזיותרפיה'!M78)</f>
        <v/>
      </c>
      <c r="H217" s="184">
        <f>'י. פיזיותרפיה'!N78</f>
        <v>0</v>
      </c>
    </row>
    <row r="218" spans="1:8" ht="15">
      <c r="A218" s="127" t="str">
        <f>'י. פיזיותרפיה'!B80</f>
        <v>סה"כ ציוד פיזותרפיה כולל מע"מ</v>
      </c>
      <c r="B218" s="121"/>
      <c r="C218" s="121">
        <f>SUM(C159:C217)</f>
        <v>0</v>
      </c>
      <c r="D218" s="22"/>
      <c r="E218" s="270" t="str">
        <f>A218</f>
        <v>סה"כ ציוד פיזותרפיה כולל מע"מ</v>
      </c>
      <c r="F218" s="121"/>
      <c r="G218" s="186"/>
      <c r="H218" s="121">
        <f>SUM(H159:H217)</f>
        <v>0</v>
      </c>
    </row>
    <row r="219" spans="1:8" ht="15">
      <c r="A219" s="127" t="str">
        <f>'יח. סיכום'!B34</f>
        <v>ציוד טיפולי שיקומי</v>
      </c>
      <c r="B219" s="121"/>
      <c r="C219" s="121"/>
      <c r="D219" s="22"/>
      <c r="E219" s="270" t="str">
        <f>A219</f>
        <v>ציוד טיפולי שיקומי</v>
      </c>
      <c r="F219" s="121"/>
      <c r="G219" s="186"/>
      <c r="H219" s="121"/>
    </row>
    <row r="220" spans="1:8" ht="15">
      <c r="A220" s="113" t="str">
        <f>'יא. ציוד טיפולי-שיקומי'!B7</f>
        <v>מיטה סיעודית כולל מזרן רגיל</v>
      </c>
      <c r="B220" s="184">
        <f>'יא. ציוד טיפולי-שיקומי'!G7</f>
        <v>0</v>
      </c>
      <c r="C220" s="184">
        <f>'יא. ציוד טיפולי-שיקומי'!H7</f>
        <v>0</v>
      </c>
      <c r="D220" s="19"/>
      <c r="E220" s="184">
        <f>'יא. ציוד טיפולי-שיקומי'!K7</f>
        <v>0</v>
      </c>
      <c r="F220" s="184">
        <f>'יא. ציוד טיפולי-שיקומי'!L7</f>
        <v>0</v>
      </c>
      <c r="G220" s="185" t="str">
        <f>IF(F220=0,"",'יא. ציוד טיפולי-שיקומי'!M7)</f>
        <v/>
      </c>
      <c r="H220" s="184">
        <f>'יא. ציוד טיפולי-שיקומי'!N7</f>
        <v>0</v>
      </c>
    </row>
    <row r="221" spans="1:8" ht="15">
      <c r="A221" s="113" t="str">
        <f>'יא. ציוד טיפולי-שיקומי'!B8</f>
        <v>מזרן אויר דינאמי (מזרן נגד פצעי לחץ)</v>
      </c>
      <c r="B221" s="184">
        <f>'יא. ציוד טיפולי-שיקומי'!G8</f>
        <v>0</v>
      </c>
      <c r="C221" s="184">
        <f>'יא. ציוד טיפולי-שיקומי'!H8</f>
        <v>0</v>
      </c>
      <c r="D221" s="19"/>
      <c r="E221" s="184">
        <f>'יא. ציוד טיפולי-שיקומי'!K8</f>
        <v>0</v>
      </c>
      <c r="F221" s="184">
        <f>'יא. ציוד טיפולי-שיקומי'!L8</f>
        <v>0</v>
      </c>
      <c r="G221" s="185" t="str">
        <f>IF(F221=0,"",'יא. ציוד טיפולי-שיקומי'!M8)</f>
        <v/>
      </c>
      <c r="H221" s="184">
        <f>'יא. ציוד טיפולי-שיקומי'!N8</f>
        <v>0</v>
      </c>
    </row>
    <row r="222" spans="1:8" ht="15">
      <c r="A222" s="113" t="str">
        <f>'יא. ציוד טיפולי-שיקומי'!B9</f>
        <v>כיסאות רחצה- סטנדרטי</v>
      </c>
      <c r="B222" s="184">
        <f>'יא. ציוד טיפולי-שיקומי'!G9</f>
        <v>0</v>
      </c>
      <c r="C222" s="184">
        <f>'יא. ציוד טיפולי-שיקומי'!H9</f>
        <v>0</v>
      </c>
      <c r="D222" s="19"/>
      <c r="E222" s="184">
        <f>'יא. ציוד טיפולי-שיקומי'!K9</f>
        <v>0</v>
      </c>
      <c r="F222" s="184">
        <f>'יא. ציוד טיפולי-שיקומי'!L9</f>
        <v>0</v>
      </c>
      <c r="G222" s="185" t="str">
        <f>IF(F222=0,"",'יא. ציוד טיפולי-שיקומי'!M9)</f>
        <v/>
      </c>
      <c r="H222" s="184">
        <f>'יא. ציוד טיפולי-שיקומי'!N9</f>
        <v>0</v>
      </c>
    </row>
    <row r="223" spans="1:8" ht="15">
      <c r="A223" s="113" t="str">
        <f>'יא. ציוד טיפולי-שיקומי'!B10</f>
        <v>כיסאות רחצה- טילט</v>
      </c>
      <c r="B223" s="184">
        <f>'יא. ציוד טיפולי-שיקומי'!G10</f>
        <v>0</v>
      </c>
      <c r="C223" s="184">
        <f>'יא. ציוד טיפולי-שיקומי'!H10</f>
        <v>0</v>
      </c>
      <c r="D223" s="19"/>
      <c r="E223" s="184">
        <f>'יא. ציוד טיפולי-שיקומי'!K10</f>
        <v>0</v>
      </c>
      <c r="F223" s="184">
        <f>'יא. ציוד טיפולי-שיקומי'!L10</f>
        <v>0</v>
      </c>
      <c r="G223" s="185" t="str">
        <f>IF(F223=0,"",'יא. ציוד טיפולי-שיקומי'!M10)</f>
        <v/>
      </c>
      <c r="H223" s="184">
        <f>'יא. ציוד טיפולי-שיקומי'!N10</f>
        <v>0</v>
      </c>
    </row>
    <row r="224" spans="1:8" ht="15">
      <c r="A224" s="113" t="str">
        <f>'יא. ציוד טיפולי-שיקומי'!B11</f>
        <v>כיסאות רחצה</v>
      </c>
      <c r="B224" s="184">
        <f>'יא. ציוד טיפולי-שיקומי'!G11</f>
        <v>0</v>
      </c>
      <c r="C224" s="184">
        <f>'יא. ציוד טיפולי-שיקומי'!H11</f>
        <v>0</v>
      </c>
      <c r="D224" s="19"/>
      <c r="E224" s="184">
        <f>'יא. ציוד טיפולי-שיקומי'!K11</f>
        <v>0</v>
      </c>
      <c r="F224" s="184">
        <f>'יא. ציוד טיפולי-שיקומי'!L11</f>
        <v>0</v>
      </c>
      <c r="G224" s="185" t="str">
        <f>IF(F224=0,"",'יא. ציוד טיפולי-שיקומי'!M11)</f>
        <v/>
      </c>
      <c r="H224" s="184">
        <f>'יא. ציוד טיפולי-שיקומי'!N11</f>
        <v>0</v>
      </c>
    </row>
    <row r="225" spans="1:8" ht="15">
      <c r="A225" s="113" t="str">
        <f>'יא. ציוד טיפולי-שיקומי'!B12</f>
        <v>אלונקת רחצה</v>
      </c>
      <c r="B225" s="184">
        <f>'יא. ציוד טיפולי-שיקומי'!G12</f>
        <v>0</v>
      </c>
      <c r="C225" s="184">
        <f>'יא. ציוד טיפולי-שיקומי'!H12</f>
        <v>0</v>
      </c>
      <c r="D225" s="19"/>
      <c r="E225" s="184">
        <f>'יא. ציוד טיפולי-שיקומי'!K12</f>
        <v>0</v>
      </c>
      <c r="F225" s="184">
        <f>'יא. ציוד טיפולי-שיקומי'!L12</f>
        <v>0</v>
      </c>
      <c r="G225" s="185" t="str">
        <f>IF(F225=0,"",'יא. ציוד טיפולי-שיקומי'!M12)</f>
        <v/>
      </c>
      <c r="H225" s="184">
        <f>'יא. ציוד טיפולי-שיקומי'!N12</f>
        <v>0</v>
      </c>
    </row>
    <row r="226" spans="1:8" ht="15">
      <c r="A226" s="113" t="str">
        <f>'יא. ציוד טיפולי-שיקומי'!B13</f>
        <v>מיטת החתלה כולל מזרן</v>
      </c>
      <c r="B226" s="184">
        <f>'יא. ציוד טיפולי-שיקומי'!G13</f>
        <v>0</v>
      </c>
      <c r="C226" s="184">
        <f>'יא. ציוד טיפולי-שיקומי'!H13</f>
        <v>0</v>
      </c>
      <c r="D226" s="19"/>
      <c r="E226" s="184">
        <f>'יא. ציוד טיפולי-שיקומי'!K13</f>
        <v>0</v>
      </c>
      <c r="F226" s="184">
        <f>'יא. ציוד טיפולי-שיקומי'!L13</f>
        <v>0</v>
      </c>
      <c r="G226" s="185" t="str">
        <f>IF(F226=0,"",'יא. ציוד טיפולי-שיקומי'!M13)</f>
        <v/>
      </c>
      <c r="H226" s="184">
        <f>'יא. ציוד טיפולי-שיקומי'!N13</f>
        <v>0</v>
      </c>
    </row>
    <row r="227" spans="1:8" ht="15">
      <c r="A227" s="113" t="str">
        <f>'יא. ציוד טיפולי-שיקומי'!B14</f>
        <v>כיסאות שירותים נייח</v>
      </c>
      <c r="B227" s="184">
        <f>'יא. ציוד טיפולי-שיקומי'!G14</f>
        <v>0</v>
      </c>
      <c r="C227" s="184">
        <f>'יא. ציוד טיפולי-שיקומי'!H14</f>
        <v>0</v>
      </c>
      <c r="D227" s="19"/>
      <c r="E227" s="184">
        <f>'יא. ציוד טיפולי-שיקומי'!K14</f>
        <v>0</v>
      </c>
      <c r="F227" s="184">
        <f>'יא. ציוד טיפולי-שיקומי'!L14</f>
        <v>0</v>
      </c>
      <c r="G227" s="185" t="str">
        <f>IF(F227=0,"",'יא. ציוד טיפולי-שיקומי'!M14)</f>
        <v/>
      </c>
      <c r="H227" s="184">
        <f>'יא. ציוד טיפולי-שיקומי'!N14</f>
        <v>0</v>
      </c>
    </row>
    <row r="228" spans="1:8" ht="15">
      <c r="A228" s="113" t="str">
        <f>'יא. ציוד טיפולי-שיקומי'!B15</f>
        <v>מאחזי יד (סכום גלובלי)</v>
      </c>
      <c r="B228" s="184">
        <f>'יא. ציוד טיפולי-שיקומי'!G15</f>
        <v>0</v>
      </c>
      <c r="C228" s="184">
        <f>'יא. ציוד טיפולי-שיקומי'!H15</f>
        <v>0</v>
      </c>
      <c r="D228" s="19"/>
      <c r="E228" s="184">
        <f>'יא. ציוד טיפולי-שיקומי'!K15</f>
        <v>0</v>
      </c>
      <c r="F228" s="184">
        <f>'יא. ציוד טיפולי-שיקומי'!L15</f>
        <v>0</v>
      </c>
      <c r="G228" s="185" t="str">
        <f>IF(F228=0,"",'יא. ציוד טיפולי-שיקומי'!M15)</f>
        <v/>
      </c>
      <c r="H228" s="184">
        <f>'יא. ציוד טיפולי-שיקומי'!N15</f>
        <v>0</v>
      </c>
    </row>
    <row r="229" spans="1:8" ht="15">
      <c r="A229" s="113" t="str">
        <f>'יא. ציוד טיפולי-שיקומי'!B16</f>
        <v>הגבהות לאסלה עם ידיות</v>
      </c>
      <c r="B229" s="184">
        <f>'יא. ציוד טיפולי-שיקומי'!G16</f>
        <v>0</v>
      </c>
      <c r="C229" s="184">
        <f>'יא. ציוד טיפולי-שיקומי'!H16</f>
        <v>0</v>
      </c>
      <c r="D229" s="19"/>
      <c r="E229" s="184">
        <f>'יא. ציוד טיפולי-שיקומי'!K16</f>
        <v>0</v>
      </c>
      <c r="F229" s="184">
        <f>'יא. ציוד טיפולי-שיקומי'!L16</f>
        <v>0</v>
      </c>
      <c r="G229" s="185" t="str">
        <f>IF(F229=0,"",'יא. ציוד טיפולי-שיקומי'!M16)</f>
        <v/>
      </c>
      <c r="H229" s="184">
        <f>'יא. ציוד טיפולי-שיקומי'!N16</f>
        <v>0</v>
      </c>
    </row>
    <row r="230" spans="1:8" ht="15">
      <c r="A230" s="127" t="str">
        <f>'יא. ציוד טיפולי-שיקומי'!B17</f>
        <v>סה"כ ציוד טיפולי שיקומי כולל מע"מ</v>
      </c>
      <c r="B230" s="121"/>
      <c r="C230" s="121">
        <f>SUM(C220:C229)</f>
        <v>0</v>
      </c>
      <c r="D230" s="22"/>
      <c r="E230" s="270" t="str">
        <f t="shared" ref="E230:E248" si="3">A230</f>
        <v>סה"כ ציוד טיפולי שיקומי כולל מע"מ</v>
      </c>
      <c r="F230" s="121"/>
      <c r="G230" s="186"/>
      <c r="H230" s="121">
        <f>SUM(H220:H229)</f>
        <v>0</v>
      </c>
    </row>
    <row r="231" spans="1:8" ht="15">
      <c r="A231" s="127" t="str">
        <f>'יח. סיכום'!B35</f>
        <v>ציוד מטבח מחמם</v>
      </c>
      <c r="B231" s="121"/>
      <c r="C231" s="121"/>
      <c r="D231" s="22"/>
      <c r="E231" s="270" t="str">
        <f>A231</f>
        <v>ציוד מטבח מחמם</v>
      </c>
      <c r="F231" s="121"/>
      <c r="G231" s="186"/>
      <c r="H231" s="121"/>
    </row>
    <row r="232" spans="1:8" ht="15">
      <c r="A232" s="113" t="str">
        <f>'יב. מטבח מחמם'!B7</f>
        <v>כיריים חשמליות</v>
      </c>
      <c r="B232" s="184">
        <f>'יב. מטבח מחמם'!G7</f>
        <v>0</v>
      </c>
      <c r="C232" s="184">
        <f>'יב. מטבח מחמם'!H7</f>
        <v>0</v>
      </c>
      <c r="D232" s="19"/>
      <c r="E232" s="184">
        <f>'יב. מטבח מחמם'!K7</f>
        <v>0</v>
      </c>
      <c r="F232" s="184">
        <f>'יב. מטבח מחמם'!L7</f>
        <v>0</v>
      </c>
      <c r="G232" s="185" t="str">
        <f>IF(F232=0,"",'יב. מטבח מחמם'!M7)</f>
        <v/>
      </c>
      <c r="H232" s="184">
        <f>'יב. מטבח מחמם'!N7</f>
        <v>0</v>
      </c>
    </row>
    <row r="233" spans="1:8" ht="15">
      <c r="A233" s="113" t="str">
        <f>'יב. מטבח מחמם'!B8</f>
        <v xml:space="preserve">תנור אפיה וחימום – 2 תאים-חלבי / בשרי  </v>
      </c>
      <c r="B233" s="184">
        <f>'יב. מטבח מחמם'!G8</f>
        <v>0</v>
      </c>
      <c r="C233" s="184">
        <f>'יב. מטבח מחמם'!H8</f>
        <v>0</v>
      </c>
      <c r="D233" s="19"/>
      <c r="E233" s="184">
        <f>'יב. מטבח מחמם'!K8</f>
        <v>0</v>
      </c>
      <c r="F233" s="184">
        <f>'יב. מטבח מחמם'!L8</f>
        <v>0</v>
      </c>
      <c r="G233" s="185" t="str">
        <f>IF(F233=0,"",'יב. מטבח מחמם'!M8)</f>
        <v/>
      </c>
      <c r="H233" s="184">
        <f>'יב. מטבח מחמם'!N8</f>
        <v>0</v>
      </c>
    </row>
    <row r="234" spans="1:8" ht="15">
      <c r="A234" s="113" t="str">
        <f>'יב. מטבח מחמם'!B9</f>
        <v xml:space="preserve">תנור קומביסטימר + מנדף </v>
      </c>
      <c r="B234" s="184">
        <f>'יב. מטבח מחמם'!G9</f>
        <v>0</v>
      </c>
      <c r="C234" s="184">
        <f>'יב. מטבח מחמם'!H9</f>
        <v>0</v>
      </c>
      <c r="D234" s="19"/>
      <c r="E234" s="184">
        <f>'יב. מטבח מחמם'!K9</f>
        <v>0</v>
      </c>
      <c r="F234" s="184">
        <f>'יב. מטבח מחמם'!L9</f>
        <v>0</v>
      </c>
      <c r="G234" s="185" t="str">
        <f>IF(F234=0,"",'יב. מטבח מחמם'!M9)</f>
        <v/>
      </c>
      <c r="H234" s="184">
        <f>'יב. מטבח מחמם'!N9</f>
        <v>0</v>
      </c>
    </row>
    <row r="235" spans="1:8" ht="15">
      <c r="A235" s="113" t="str">
        <f>'יב. מטבח מחמם'!B10</f>
        <v xml:space="preserve">מקרר ביתי / תעשייתי </v>
      </c>
      <c r="B235" s="184">
        <f>'יב. מטבח מחמם'!G10</f>
        <v>0</v>
      </c>
      <c r="C235" s="184">
        <f>'יב. מטבח מחמם'!H10</f>
        <v>0</v>
      </c>
      <c r="D235" s="19"/>
      <c r="E235" s="184">
        <f>'יב. מטבח מחמם'!K10</f>
        <v>0</v>
      </c>
      <c r="F235" s="184">
        <f>'יב. מטבח מחמם'!L10</f>
        <v>0</v>
      </c>
      <c r="G235" s="185" t="str">
        <f>IF(F235=0,"",'יב. מטבח מחמם'!M10)</f>
        <v/>
      </c>
      <c r="H235" s="184">
        <f>'יב. מטבח מחמם'!N10</f>
        <v>0</v>
      </c>
    </row>
    <row r="236" spans="1:8" ht="15">
      <c r="A236" s="113" t="str">
        <f>'יב. מטבח מחמם'!B11</f>
        <v>מקפיא</v>
      </c>
      <c r="B236" s="184">
        <f>'יב. מטבח מחמם'!G11</f>
        <v>0</v>
      </c>
      <c r="C236" s="184">
        <f>'יב. מטבח מחמם'!H11</f>
        <v>0</v>
      </c>
      <c r="D236" s="19"/>
      <c r="E236" s="184">
        <f>'יב. מטבח מחמם'!K11</f>
        <v>0</v>
      </c>
      <c r="F236" s="184">
        <f>'יב. מטבח מחמם'!L11</f>
        <v>0</v>
      </c>
      <c r="G236" s="185" t="str">
        <f>IF(F236=0,"",'יב. מטבח מחמם'!M11)</f>
        <v/>
      </c>
      <c r="H236" s="184">
        <f>'יב. מטבח מחמם'!N11</f>
        <v>0</v>
      </c>
    </row>
    <row r="237" spans="1:8" ht="30">
      <c r="A237" s="113" t="str">
        <f>'יב. מטבח מחמם'!B12</f>
        <v>מדיח כלים חצי תעשייתי / תעשייתי + מרכך מים</v>
      </c>
      <c r="B237" s="184">
        <f>'יב. מטבח מחמם'!G12</f>
        <v>0</v>
      </c>
      <c r="C237" s="184">
        <f>'יב. מטבח מחמם'!H12</f>
        <v>0</v>
      </c>
      <c r="D237" s="19"/>
      <c r="E237" s="184">
        <f>'יב. מטבח מחמם'!K12</f>
        <v>0</v>
      </c>
      <c r="F237" s="184">
        <f>'יב. מטבח מחמם'!L12</f>
        <v>0</v>
      </c>
      <c r="G237" s="185" t="str">
        <f>IF(F237=0,"",'יב. מטבח מחמם'!M12)</f>
        <v/>
      </c>
      <c r="H237" s="184">
        <f>'יב. מטבח מחמם'!N12</f>
        <v>0</v>
      </c>
    </row>
    <row r="238" spans="1:8" ht="15">
      <c r="A238" s="113" t="str">
        <f>'יב. מטבח מחמם'!B13</f>
        <v>מעבד מזון מקצועי</v>
      </c>
      <c r="B238" s="184">
        <f>'יב. מטבח מחמם'!G13</f>
        <v>0</v>
      </c>
      <c r="C238" s="184">
        <f>'יב. מטבח מחמם'!H13</f>
        <v>0</v>
      </c>
      <c r="D238" s="19"/>
      <c r="E238" s="184">
        <f>'יב. מטבח מחמם'!K13</f>
        <v>0</v>
      </c>
      <c r="F238" s="184">
        <f>'יב. מטבח מחמם'!L13</f>
        <v>0</v>
      </c>
      <c r="G238" s="185" t="str">
        <f>IF(F238=0,"",'יב. מטבח מחמם'!M13)</f>
        <v/>
      </c>
      <c r="H238" s="184">
        <f>'יב. מטבח מחמם'!N13</f>
        <v>0</v>
      </c>
    </row>
    <row r="239" spans="1:8" ht="15">
      <c r="A239" s="113" t="str">
        <f>'יב. מטבח מחמם'!B14</f>
        <v xml:space="preserve">מקסר / בלנדר - בייתי / תעשייתי </v>
      </c>
      <c r="B239" s="184">
        <f>'יב. מטבח מחמם'!G14</f>
        <v>0</v>
      </c>
      <c r="C239" s="184">
        <f>'יב. מטבח מחמם'!H14</f>
        <v>0</v>
      </c>
      <c r="D239" s="19"/>
      <c r="E239" s="184">
        <f>'יב. מטבח מחמם'!K14</f>
        <v>0</v>
      </c>
      <c r="F239" s="184">
        <f>'יב. מטבח מחמם'!L14</f>
        <v>0</v>
      </c>
      <c r="G239" s="185" t="str">
        <f>IF(F239=0,"",'יב. מטבח מחמם'!M14)</f>
        <v/>
      </c>
      <c r="H239" s="184">
        <f>'יב. מטבח מחמם'!N14</f>
        <v>0</v>
      </c>
    </row>
    <row r="240" spans="1:8" ht="15">
      <c r="A240" s="113" t="str">
        <f>'יב. מטבח מחמם'!B15</f>
        <v>מיקרוגל</v>
      </c>
      <c r="B240" s="184">
        <f>'יב. מטבח מחמם'!G15</f>
        <v>0</v>
      </c>
      <c r="C240" s="184">
        <f>'יב. מטבח מחמם'!H15</f>
        <v>0</v>
      </c>
      <c r="D240" s="19"/>
      <c r="E240" s="184">
        <f>'יב. מטבח מחמם'!K15</f>
        <v>0</v>
      </c>
      <c r="F240" s="184">
        <f>'יב. מטבח מחמם'!L15</f>
        <v>0</v>
      </c>
      <c r="G240" s="185" t="str">
        <f>IF(F240=0,"",'יב. מטבח מחמם'!M15)</f>
        <v/>
      </c>
      <c r="H240" s="184">
        <f>'יב. מטבח מחמם'!N15</f>
        <v>0</v>
      </c>
    </row>
    <row r="241" spans="1:8" ht="15">
      <c r="A241" s="113" t="str">
        <f>'יב. מטבח מחמם'!B16</f>
        <v>מתקן מים</v>
      </c>
      <c r="B241" s="184">
        <f>'יב. מטבח מחמם'!G16</f>
        <v>0</v>
      </c>
      <c r="C241" s="184">
        <f>'יב. מטבח מחמם'!H16</f>
        <v>0</v>
      </c>
      <c r="D241" s="19"/>
      <c r="E241" s="184">
        <f>'יב. מטבח מחמם'!K16</f>
        <v>0</v>
      </c>
      <c r="F241" s="184">
        <f>'יב. מטבח מחמם'!L16</f>
        <v>0</v>
      </c>
      <c r="G241" s="185" t="str">
        <f>IF(F241=0,"",'יב. מטבח מחמם'!M16)</f>
        <v/>
      </c>
      <c r="H241" s="184">
        <f>'יב. מטבח מחמם'!N16</f>
        <v>0</v>
      </c>
    </row>
    <row r="242" spans="1:8" ht="15">
      <c r="A242" s="113" t="str">
        <f>'יב. מטבח מחמם'!B17</f>
        <v xml:space="preserve">עגלת הגשה </v>
      </c>
      <c r="B242" s="184">
        <f>'יב. מטבח מחמם'!G17</f>
        <v>0</v>
      </c>
      <c r="C242" s="184">
        <f>'יב. מטבח מחמם'!H17</f>
        <v>0</v>
      </c>
      <c r="D242" s="19"/>
      <c r="E242" s="184">
        <f>'יב. מטבח מחמם'!K17</f>
        <v>0</v>
      </c>
      <c r="F242" s="184">
        <f>'יב. מטבח מחמם'!L17</f>
        <v>0</v>
      </c>
      <c r="G242" s="185" t="str">
        <f>IF(F242=0,"",'יב. מטבח מחמם'!M17)</f>
        <v/>
      </c>
      <c r="H242" s="184">
        <f>'יב. מטבח מחמם'!N17</f>
        <v>0</v>
      </c>
    </row>
    <row r="243" spans="1:8" ht="15">
      <c r="A243" s="113" t="str">
        <f>'יב. מטבח מחמם'!B18</f>
        <v xml:space="preserve">מחם אוטומטי  6 /  10ל'  </v>
      </c>
      <c r="B243" s="184">
        <f>'יב. מטבח מחמם'!G18</f>
        <v>0</v>
      </c>
      <c r="C243" s="184">
        <f>'יב. מטבח מחמם'!H18</f>
        <v>0</v>
      </c>
      <c r="D243" s="19"/>
      <c r="E243" s="184">
        <f>'יב. מטבח מחמם'!K18</f>
        <v>0</v>
      </c>
      <c r="F243" s="184">
        <f>'יב. מטבח מחמם'!L18</f>
        <v>0</v>
      </c>
      <c r="G243" s="185" t="str">
        <f>IF(F243=0,"",'יב. מטבח מחמם'!M18)</f>
        <v/>
      </c>
      <c r="H243" s="184">
        <f>'יב. מטבח מחמם'!N18</f>
        <v>0</v>
      </c>
    </row>
    <row r="244" spans="1:8" ht="15">
      <c r="A244" s="113" t="str">
        <f>'יב. מטבח מחמם'!B19</f>
        <v xml:space="preserve">עגלת חימום / קרור </v>
      </c>
      <c r="B244" s="184">
        <f>'יב. מטבח מחמם'!G19</f>
        <v>0</v>
      </c>
      <c r="C244" s="184">
        <f>'יב. מטבח מחמם'!H19</f>
        <v>0</v>
      </c>
      <c r="D244" s="19"/>
      <c r="E244" s="184">
        <f>'יב. מטבח מחמם'!K19</f>
        <v>0</v>
      </c>
      <c r="F244" s="184">
        <f>'יב. מטבח מחמם'!L19</f>
        <v>0</v>
      </c>
      <c r="G244" s="185" t="str">
        <f>IF(F244=0,"",'יב. מטבח מחמם'!M19)</f>
        <v/>
      </c>
      <c r="H244" s="184">
        <f>'יב. מטבח מחמם'!N19</f>
        <v>0</v>
      </c>
    </row>
    <row r="245" spans="1:8" ht="15">
      <c r="A245" s="113" t="str">
        <f>'יב. מטבח מחמם'!B20</f>
        <v xml:space="preserve">כלי מטבח </v>
      </c>
      <c r="B245" s="184">
        <f>'יב. מטבח מחמם'!G20</f>
        <v>0</v>
      </c>
      <c r="C245" s="184">
        <f>'יב. מטבח מחמם'!H20</f>
        <v>0</v>
      </c>
      <c r="D245" s="19"/>
      <c r="E245" s="184">
        <f>'יב. מטבח מחמם'!K20</f>
        <v>0</v>
      </c>
      <c r="F245" s="184">
        <f>'יב. מטבח מחמם'!L20</f>
        <v>0</v>
      </c>
      <c r="G245" s="185" t="str">
        <f>IF(F245=0,"",'יב. מטבח מחמם'!M20)</f>
        <v/>
      </c>
      <c r="H245" s="184">
        <f>'יב. מטבח מחמם'!N20</f>
        <v>0</v>
      </c>
    </row>
    <row r="246" spans="1:8" ht="15">
      <c r="A246" s="113" t="str">
        <f>'יב. מטבח מחמם'!B21</f>
        <v xml:space="preserve">ארון מדפים פתוחים </v>
      </c>
      <c r="B246" s="184">
        <f>'יב. מטבח מחמם'!G21</f>
        <v>0</v>
      </c>
      <c r="C246" s="184">
        <f>'יב. מטבח מחמם'!H21</f>
        <v>0</v>
      </c>
      <c r="D246" s="19"/>
      <c r="E246" s="184">
        <f>'יב. מטבח מחמם'!K21</f>
        <v>0</v>
      </c>
      <c r="F246" s="184">
        <f>'יב. מטבח מחמם'!L21</f>
        <v>0</v>
      </c>
      <c r="G246" s="185" t="str">
        <f>IF(F246=0,"",'יב. מטבח מחמם'!M21)</f>
        <v/>
      </c>
      <c r="H246" s="184">
        <f>'יב. מטבח מחמם'!N21</f>
        <v>0</v>
      </c>
    </row>
    <row r="247" spans="1:8" ht="15">
      <c r="A247" s="127" t="str">
        <f>'יב. מטבח מחמם'!B22</f>
        <v>סה"כ ציוד מטבח מחמם - כולל מע"מ</v>
      </c>
      <c r="B247" s="121"/>
      <c r="C247" s="121">
        <f>SUM(C232:C246)</f>
        <v>0</v>
      </c>
      <c r="D247" s="22"/>
      <c r="E247" s="270" t="str">
        <f>A247</f>
        <v>סה"כ ציוד מטבח מחמם - כולל מע"מ</v>
      </c>
      <c r="F247" s="121"/>
      <c r="G247" s="121"/>
      <c r="H247" s="121">
        <f>SUM(H232:H246)</f>
        <v>0</v>
      </c>
    </row>
    <row r="248" spans="1:8" ht="15">
      <c r="A248" s="127" t="str">
        <f>'יח. סיכום'!B36</f>
        <v>ציוד מטבח מבשל</v>
      </c>
      <c r="B248" s="121"/>
      <c r="C248" s="121"/>
      <c r="D248" s="22"/>
      <c r="E248" s="270" t="str">
        <f t="shared" si="3"/>
        <v>ציוד מטבח מבשל</v>
      </c>
      <c r="F248" s="121"/>
      <c r="G248" s="186"/>
      <c r="H248" s="121"/>
    </row>
    <row r="249" spans="1:8" ht="15">
      <c r="A249" s="113" t="str">
        <f>'יג. מטבח מבשל'!B7</f>
        <v>מקרר ארון חד רוחבי</v>
      </c>
      <c r="B249" s="184">
        <f>'יג. מטבח מבשל'!G7</f>
        <v>0</v>
      </c>
      <c r="C249" s="184">
        <f>'יג. מטבח מבשל'!H7</f>
        <v>0</v>
      </c>
      <c r="D249" s="19"/>
      <c r="E249" s="184">
        <f>'יג. מטבח מבשל'!K7</f>
        <v>0</v>
      </c>
      <c r="F249" s="184">
        <f>'יג. מטבח מבשל'!L7</f>
        <v>0</v>
      </c>
      <c r="G249" s="185" t="str">
        <f>IF(F249=0,"",'יג. מטבח מבשל'!M7)</f>
        <v/>
      </c>
      <c r="H249" s="184">
        <f>'יג. מטבח מבשל'!N7</f>
        <v>0</v>
      </c>
    </row>
    <row r="250" spans="1:8" ht="15">
      <c r="A250" s="113" t="str">
        <f>'יג. מטבח מבשל'!B8</f>
        <v>מקפיא ארון חד רוחבי</v>
      </c>
      <c r="B250" s="184">
        <f>'יג. מטבח מבשל'!G8</f>
        <v>0</v>
      </c>
      <c r="C250" s="184">
        <f>'יג. מטבח מבשל'!H8</f>
        <v>0</v>
      </c>
      <c r="D250" s="19"/>
      <c r="E250" s="184">
        <f>'יג. מטבח מבשל'!K8</f>
        <v>0</v>
      </c>
      <c r="F250" s="184">
        <f>'יג. מטבח מבשל'!L8</f>
        <v>0</v>
      </c>
      <c r="G250" s="185" t="str">
        <f>IF(F250=0,"",'יג. מטבח מבשל'!M8)</f>
        <v/>
      </c>
      <c r="H250" s="184">
        <f>'יג. מטבח מבשל'!N8</f>
        <v>0</v>
      </c>
    </row>
    <row r="251" spans="1:8" ht="15">
      <c r="A251" s="113" t="str">
        <f>'יג. מטבח מבשל'!B9</f>
        <v>מקרר דלפק</v>
      </c>
      <c r="B251" s="184">
        <f>'יג. מטבח מבשל'!G9</f>
        <v>0</v>
      </c>
      <c r="C251" s="184">
        <f>'יג. מטבח מבשל'!H9</f>
        <v>0</v>
      </c>
      <c r="D251" s="19"/>
      <c r="E251" s="184">
        <f>'יג. מטבח מבשל'!K9</f>
        <v>0</v>
      </c>
      <c r="F251" s="184">
        <f>'יג. מטבח מבשל'!L9</f>
        <v>0</v>
      </c>
      <c r="G251" s="185" t="str">
        <f>IF(F251=0,"",'יג. מטבח מבשל'!M9)</f>
        <v/>
      </c>
      <c r="H251" s="184">
        <f>'יג. מטבח מבשל'!N9</f>
        <v>0</v>
      </c>
    </row>
    <row r="252" spans="1:8" ht="15">
      <c r="A252" s="113" t="str">
        <f>'יג. מטבח מבשל'!B10</f>
        <v>שולחן כניסה ויציאה  למדיח כלים</v>
      </c>
      <c r="B252" s="184">
        <f>'יג. מטבח מבשל'!G10</f>
        <v>0</v>
      </c>
      <c r="C252" s="184">
        <f>'יג. מטבח מבשל'!H10</f>
        <v>0</v>
      </c>
      <c r="D252" s="19"/>
      <c r="E252" s="184">
        <f>'יג. מטבח מבשל'!K10</f>
        <v>0</v>
      </c>
      <c r="F252" s="184">
        <f>'יג. מטבח מבשל'!L10</f>
        <v>0</v>
      </c>
      <c r="G252" s="185" t="str">
        <f>IF(F252=0,"",'יג. מטבח מבשל'!M10)</f>
        <v/>
      </c>
      <c r="H252" s="184">
        <f>'יג. מטבח מבשל'!N10</f>
        <v>0</v>
      </c>
    </row>
    <row r="253" spans="1:8" ht="15">
      <c r="A253" s="113" t="str">
        <f>'יג. מטבח מבשל'!B11</f>
        <v xml:space="preserve">מדיח כלים חצי תעשייתי / תעשייתי </v>
      </c>
      <c r="B253" s="184">
        <f>'יג. מטבח מבשל'!G11</f>
        <v>0</v>
      </c>
      <c r="C253" s="184">
        <f>'יג. מטבח מבשל'!H11</f>
        <v>0</v>
      </c>
      <c r="D253" s="19"/>
      <c r="E253" s="184">
        <f>'יג. מטבח מבשל'!K11</f>
        <v>0</v>
      </c>
      <c r="F253" s="184">
        <f>'יג. מטבח מבשל'!L11</f>
        <v>0</v>
      </c>
      <c r="G253" s="185" t="str">
        <f>IF(F253=0,"",'יג. מטבח מבשל'!M11)</f>
        <v/>
      </c>
      <c r="H253" s="184">
        <f>'יג. מטבח מבשל'!N11</f>
        <v>0</v>
      </c>
    </row>
    <row r="254" spans="1:8" ht="15">
      <c r="A254" s="113" t="e">
        <f>'יג. מטבח מבשל'!#REF!</f>
        <v>#REF!</v>
      </c>
      <c r="B254" s="184" t="e">
        <f>'יג. מטבח מבשל'!#REF!</f>
        <v>#REF!</v>
      </c>
      <c r="C254" s="184" t="e">
        <f>'יג. מטבח מבשל'!#REF!</f>
        <v>#REF!</v>
      </c>
      <c r="D254" s="19"/>
      <c r="E254" s="184" t="e">
        <f>'יג. מטבח מבשל'!#REF!</f>
        <v>#REF!</v>
      </c>
      <c r="F254" s="184" t="e">
        <f>'יג. מטבח מבשל'!#REF!</f>
        <v>#REF!</v>
      </c>
      <c r="G254" s="185" t="e">
        <f>IF(F254=0,"",'יג. מטבח מבשל'!#REF!)</f>
        <v>#REF!</v>
      </c>
      <c r="H254" s="184" t="e">
        <f>'יג. מטבח מבשל'!#REF!</f>
        <v>#REF!</v>
      </c>
    </row>
    <row r="255" spans="1:8" ht="15">
      <c r="A255" s="113" t="str">
        <f>'יג. מטבח מבשל'!B12</f>
        <v>כיריים חשמליות  / גז  6  להבות</v>
      </c>
      <c r="B255" s="184">
        <f>'יג. מטבח מבשל'!G12</f>
        <v>0</v>
      </c>
      <c r="C255" s="184">
        <f>'יג. מטבח מבשל'!H12</f>
        <v>0</v>
      </c>
      <c r="D255" s="19"/>
      <c r="E255" s="184">
        <f>'יג. מטבח מבשל'!K12</f>
        <v>0</v>
      </c>
      <c r="F255" s="184">
        <f>'יג. מטבח מבשל'!L12</f>
        <v>0</v>
      </c>
      <c r="G255" s="185" t="str">
        <f>IF(F255=0,"",'יג. מטבח מבשל'!M12)</f>
        <v/>
      </c>
      <c r="H255" s="184">
        <f>'יג. מטבח מבשל'!N12</f>
        <v>0</v>
      </c>
    </row>
    <row r="256" spans="1:8" ht="15">
      <c r="A256" s="113" t="str">
        <f>'יג. מטבח מבשל'!B13</f>
        <v>תנור קומביסטימר</v>
      </c>
      <c r="B256" s="184">
        <f>'יג. מטבח מבשל'!G13</f>
        <v>0</v>
      </c>
      <c r="C256" s="184">
        <f>'יג. מטבח מבשל'!H13</f>
        <v>0</v>
      </c>
      <c r="D256" s="19"/>
      <c r="E256" s="184">
        <f>'יג. מטבח מבשל'!K13</f>
        <v>0</v>
      </c>
      <c r="F256" s="184">
        <f>'יג. מטבח מבשל'!L13</f>
        <v>0</v>
      </c>
      <c r="G256" s="185" t="str">
        <f>IF(F256=0,"",'יג. מטבח מבשל'!M13)</f>
        <v/>
      </c>
      <c r="H256" s="184">
        <f>'יג. מטבח מבשל'!N13</f>
        <v>0</v>
      </c>
    </row>
    <row r="257" spans="1:8" ht="15">
      <c r="A257" s="113" t="str">
        <f>'יג. מטבח מבשל'!B14</f>
        <v>מקסר / בלנדר - בייתי / תעשייתי</v>
      </c>
      <c r="B257" s="184">
        <f>'יג. מטבח מבשל'!G14</f>
        <v>0</v>
      </c>
      <c r="C257" s="184">
        <f>'יג. מטבח מבשל'!H14</f>
        <v>0</v>
      </c>
      <c r="D257" s="19"/>
      <c r="E257" s="184">
        <f>'יג. מטבח מבשל'!K14</f>
        <v>0</v>
      </c>
      <c r="F257" s="184">
        <f>'יג. מטבח מבשל'!L14</f>
        <v>0</v>
      </c>
      <c r="G257" s="185" t="str">
        <f>IF(F257=0,"",'יג. מטבח מבשל'!M14)</f>
        <v/>
      </c>
      <c r="H257" s="184">
        <f>'יג. מטבח מבשל'!N14</f>
        <v>0</v>
      </c>
    </row>
    <row r="258" spans="1:8" ht="15">
      <c r="A258" s="113" t="str">
        <f>'יג. מטבח מבשל'!B15</f>
        <v>קוצץ ירקות שולחני</v>
      </c>
      <c r="B258" s="184">
        <f>'יג. מטבח מבשל'!G15</f>
        <v>0</v>
      </c>
      <c r="C258" s="184">
        <f>'יג. מטבח מבשל'!H15</f>
        <v>0</v>
      </c>
      <c r="D258" s="19"/>
      <c r="E258" s="184">
        <f>'יג. מטבח מבשל'!K15</f>
        <v>0</v>
      </c>
      <c r="F258" s="184">
        <f>'יג. מטבח מבשל'!L15</f>
        <v>0</v>
      </c>
      <c r="G258" s="185" t="str">
        <f>IF(F258=0,"",'יג. מטבח מבשל'!M15)</f>
        <v/>
      </c>
      <c r="H258" s="184">
        <f>'יג. מטבח מבשל'!N15</f>
        <v>0</v>
      </c>
    </row>
    <row r="259" spans="1:8" ht="15">
      <c r="A259" s="113" t="str">
        <f>'יג. מטבח מבשל'!B16</f>
        <v>מעבד מזון תעשייתי</v>
      </c>
      <c r="B259" s="184">
        <f>'יג. מטבח מבשל'!G16</f>
        <v>0</v>
      </c>
      <c r="C259" s="184">
        <f>'יג. מטבח מבשל'!H16</f>
        <v>0</v>
      </c>
      <c r="D259" s="19"/>
      <c r="E259" s="184">
        <f>'יג. מטבח מבשל'!K16</f>
        <v>0</v>
      </c>
      <c r="F259" s="184">
        <f>'יג. מטבח מבשל'!L16</f>
        <v>0</v>
      </c>
      <c r="G259" s="185" t="str">
        <f>IF(F259=0,"",'יג. מטבח מבשל'!M16)</f>
        <v/>
      </c>
      <c r="H259" s="184">
        <f>'יג. מטבח מבשל'!N16</f>
        <v>0</v>
      </c>
    </row>
    <row r="260" spans="1:8" ht="15">
      <c r="A260" s="113" t="str">
        <f>'יג. מטבח מבשל'!B17</f>
        <v>משטחי עבודה</v>
      </c>
      <c r="B260" s="184">
        <f>'יג. מטבח מבשל'!G17</f>
        <v>0</v>
      </c>
      <c r="C260" s="184">
        <f>'יג. מטבח מבשל'!H17</f>
        <v>0</v>
      </c>
      <c r="D260" s="19"/>
      <c r="E260" s="184">
        <f>'יג. מטבח מבשל'!K17</f>
        <v>0</v>
      </c>
      <c r="F260" s="184">
        <f>'יג. מטבח מבשל'!L17</f>
        <v>0</v>
      </c>
      <c r="G260" s="185" t="str">
        <f>IF(F260=0,"",'יג. מטבח מבשל'!M17)</f>
        <v/>
      </c>
      <c r="H260" s="184">
        <f>'יג. מטבח מבשל'!N17</f>
        <v>0</v>
      </c>
    </row>
    <row r="261" spans="1:8" ht="15">
      <c r="A261" s="113" t="str">
        <f>'יג. מטבח מבשל'!B18</f>
        <v>שולחן כיור</v>
      </c>
      <c r="B261" s="184">
        <f>'יג. מטבח מבשל'!G18</f>
        <v>0</v>
      </c>
      <c r="C261" s="184">
        <f>'יג. מטבח מבשל'!H18</f>
        <v>0</v>
      </c>
      <c r="D261" s="19"/>
      <c r="E261" s="184">
        <f>'יג. מטבח מבשל'!K18</f>
        <v>0</v>
      </c>
      <c r="F261" s="184">
        <f>'יג. מטבח מבשל'!L18</f>
        <v>0</v>
      </c>
      <c r="G261" s="185" t="str">
        <f>IF(F261=0,"",'יג. מטבח מבשל'!M18)</f>
        <v/>
      </c>
      <c r="H261" s="184">
        <f>'יג. מטבח מבשל'!N18</f>
        <v>0</v>
      </c>
    </row>
    <row r="262" spans="1:8" ht="15">
      <c r="A262" s="113" t="str">
        <f>'יג. מטבח מבשל'!B19</f>
        <v>מיקרוגל לעומס בינוני</v>
      </c>
      <c r="B262" s="184">
        <f>'יג. מטבח מבשל'!G19</f>
        <v>0</v>
      </c>
      <c r="C262" s="184">
        <f>'יג. מטבח מבשל'!H19</f>
        <v>0</v>
      </c>
      <c r="D262" s="19"/>
      <c r="E262" s="184">
        <f>'יג. מטבח מבשל'!K19</f>
        <v>0</v>
      </c>
      <c r="F262" s="184">
        <f>'יג. מטבח מבשל'!L19</f>
        <v>0</v>
      </c>
      <c r="G262" s="185" t="str">
        <f>IF(F262=0,"",'יג. מטבח מבשל'!M19)</f>
        <v/>
      </c>
      <c r="H262" s="184">
        <f>'יג. מטבח מבשל'!N19</f>
        <v>0</v>
      </c>
    </row>
    <row r="263" spans="1:8" ht="15">
      <c r="A263" s="113" t="str">
        <f>'יג. מטבח מבשל'!B20</f>
        <v>מחבת מתהפך 50 ליטר</v>
      </c>
      <c r="B263" s="184">
        <f>'יג. מטבח מבשל'!G20</f>
        <v>0</v>
      </c>
      <c r="C263" s="184">
        <f>'יג. מטבח מבשל'!H20</f>
        <v>0</v>
      </c>
      <c r="D263" s="19"/>
      <c r="E263" s="184">
        <f>'יג. מטבח מבשל'!K20</f>
        <v>0</v>
      </c>
      <c r="F263" s="184">
        <f>'יג. מטבח מבשל'!L20</f>
        <v>0</v>
      </c>
      <c r="G263" s="185" t="str">
        <f>IF(F263=0,"",'יג. מטבח מבשל'!M20)</f>
        <v/>
      </c>
      <c r="H263" s="184">
        <f>'יג. מטבח מבשל'!N20</f>
        <v>0</v>
      </c>
    </row>
    <row r="264" spans="1:8" ht="15">
      <c r="A264" s="113" t="str">
        <f>'יג. מטבח מבשל'!B21</f>
        <v>ארון חימום תחתון/ מעמד לתנור</v>
      </c>
      <c r="B264" s="184">
        <f>'יג. מטבח מבשל'!G21</f>
        <v>0</v>
      </c>
      <c r="C264" s="184">
        <f>'יג. מטבח מבשל'!H21</f>
        <v>0</v>
      </c>
      <c r="D264" s="19"/>
      <c r="E264" s="184">
        <f>'יג. מטבח מבשל'!K21</f>
        <v>0</v>
      </c>
      <c r="F264" s="184">
        <f>'יג. מטבח מבשל'!L21</f>
        <v>0</v>
      </c>
      <c r="G264" s="185" t="str">
        <f>IF(F264=0,"",'יג. מטבח מבשל'!M21)</f>
        <v/>
      </c>
      <c r="H264" s="184">
        <f>'יג. מטבח מבשל'!N21</f>
        <v>0</v>
      </c>
    </row>
    <row r="265" spans="1:8" ht="15">
      <c r="A265" s="113" t="str">
        <f>'יג. מטבח מבשל'!B22</f>
        <v>סוללה עם מתז עליון על שולחן</v>
      </c>
      <c r="B265" s="184">
        <f>'יג. מטבח מבשל'!G22</f>
        <v>0</v>
      </c>
      <c r="C265" s="184">
        <f>'יג. מטבח מבשל'!H22</f>
        <v>0</v>
      </c>
      <c r="D265" s="19"/>
      <c r="E265" s="184">
        <f>'יג. מטבח מבשל'!K22</f>
        <v>0</v>
      </c>
      <c r="F265" s="184">
        <f>'יג. מטבח מבשל'!L22</f>
        <v>0</v>
      </c>
      <c r="G265" s="185" t="str">
        <f>IF(F265=0,"",'יג. מטבח מבשל'!M22)</f>
        <v/>
      </c>
      <c r="H265" s="184">
        <f>'יג. מטבח מבשל'!N22</f>
        <v>0</v>
      </c>
    </row>
    <row r="266" spans="1:8" ht="15">
      <c r="A266" s="113" t="str">
        <f>'יג. מטבח מבשל'!B23</f>
        <v>ברז שולחני עם פיה מסתובבת לכיור עבודה</v>
      </c>
      <c r="B266" s="184">
        <f>'יג. מטבח מבשל'!G23</f>
        <v>0</v>
      </c>
      <c r="C266" s="184">
        <f>'יג. מטבח מבשל'!H23</f>
        <v>0</v>
      </c>
      <c r="D266" s="19"/>
      <c r="E266" s="184">
        <f>'יג. מטבח מבשל'!K23</f>
        <v>0</v>
      </c>
      <c r="F266" s="184">
        <f>'יג. מטבח מבשל'!L23</f>
        <v>0</v>
      </c>
      <c r="G266" s="185" t="str">
        <f>IF(F266=0,"",'יג. מטבח מבשל'!M23)</f>
        <v/>
      </c>
      <c r="H266" s="184">
        <f>'יג. מטבח מבשל'!N23</f>
        <v>0</v>
      </c>
    </row>
    <row r="267" spans="1:8" ht="15">
      <c r="A267" s="113" t="str">
        <f>'יג. מטבח מבשל'!B24</f>
        <v>מדף עליון כפול</v>
      </c>
      <c r="B267" s="184">
        <f>'יג. מטבח מבשל'!G24</f>
        <v>0</v>
      </c>
      <c r="C267" s="184">
        <f>'יג. מטבח מבשל'!H24</f>
        <v>0</v>
      </c>
      <c r="D267" s="19"/>
      <c r="E267" s="184">
        <f>'יג. מטבח מבשל'!K24</f>
        <v>0</v>
      </c>
      <c r="F267" s="184">
        <f>'יג. מטבח מבשל'!L24</f>
        <v>0</v>
      </c>
      <c r="G267" s="185" t="str">
        <f>IF(F267=0,"",'יג. מטבח מבשל'!M24)</f>
        <v/>
      </c>
      <c r="H267" s="184">
        <f>'יג. מטבח מבשל'!N24</f>
        <v>0</v>
      </c>
    </row>
    <row r="268" spans="1:8" ht="15">
      <c r="A268" s="113" t="str">
        <f>'יג. מטבח מבשל'!B25</f>
        <v>מתלה ייבוש לצלחות עם מדף לספלים</v>
      </c>
      <c r="B268" s="184">
        <f>'יג. מטבח מבשל'!G25</f>
        <v>0</v>
      </c>
      <c r="C268" s="184">
        <f>'יג. מטבח מבשל'!H25</f>
        <v>0</v>
      </c>
      <c r="D268" s="19"/>
      <c r="E268" s="184">
        <f>'יג. מטבח מבשל'!K25</f>
        <v>0</v>
      </c>
      <c r="F268" s="184">
        <f>'יג. מטבח מבשל'!L25</f>
        <v>0</v>
      </c>
      <c r="G268" s="185" t="str">
        <f>IF(F268=0,"",'יג. מטבח מבשל'!M25)</f>
        <v/>
      </c>
      <c r="H268" s="184">
        <f>'יג. מטבח מבשל'!N25</f>
        <v>0</v>
      </c>
    </row>
    <row r="269" spans="1:8" ht="15">
      <c r="A269" s="113" t="str">
        <f>'יג. מטבח מבשל'!B26</f>
        <v>עגלת הגשה</v>
      </c>
      <c r="B269" s="184">
        <f>'יג. מטבח מבשל'!G26</f>
        <v>0</v>
      </c>
      <c r="C269" s="184">
        <f>'יג. מטבח מבשל'!H26</f>
        <v>0</v>
      </c>
      <c r="D269" s="19"/>
      <c r="E269" s="184">
        <f>'יג. מטבח מבשל'!K26</f>
        <v>0</v>
      </c>
      <c r="F269" s="184">
        <f>'יג. מטבח מבשל'!L26</f>
        <v>0</v>
      </c>
      <c r="G269" s="185" t="str">
        <f>IF(F269=0,"",'יג. מטבח מבשל'!M26)</f>
        <v/>
      </c>
      <c r="H269" s="184">
        <f>'יג. מטבח מבשל'!N26</f>
        <v>0</v>
      </c>
    </row>
    <row r="270" spans="1:8" ht="15">
      <c r="A270" s="113" t="str">
        <f>'יג. מטבח מבשל'!B27</f>
        <v>עגלה עם מיכל אשפה  80 ליטר</v>
      </c>
      <c r="B270" s="184">
        <f>'יג. מטבח מבשל'!G27</f>
        <v>0</v>
      </c>
      <c r="C270" s="184">
        <f>'יג. מטבח מבשל'!H27</f>
        <v>0</v>
      </c>
      <c r="D270" s="19"/>
      <c r="E270" s="184">
        <f>'יג. מטבח מבשל'!K27</f>
        <v>0</v>
      </c>
      <c r="F270" s="184">
        <f>'יג. מטבח מבשל'!L27</f>
        <v>0</v>
      </c>
      <c r="G270" s="185" t="str">
        <f>IF(F270=0,"",'יג. מטבח מבשל'!M27)</f>
        <v/>
      </c>
      <c r="H270" s="184">
        <f>'יג. מטבח מבשל'!N27</f>
        <v>0</v>
      </c>
    </row>
    <row r="271" spans="1:8" ht="15">
      <c r="A271" s="113" t="str">
        <f>'יג. מטבח מבשל'!B28</f>
        <v>עגלת חימום / קרור</v>
      </c>
      <c r="B271" s="184">
        <f>'יג. מטבח מבשל'!G28</f>
        <v>0</v>
      </c>
      <c r="C271" s="184">
        <f>'יג. מטבח מבשל'!H28</f>
        <v>0</v>
      </c>
      <c r="D271" s="19"/>
      <c r="E271" s="184">
        <f>'יג. מטבח מבשל'!K28</f>
        <v>0</v>
      </c>
      <c r="F271" s="184">
        <f>'יג. מטבח מבשל'!L28</f>
        <v>0</v>
      </c>
      <c r="G271" s="185" t="str">
        <f>IF(F271=0,"",'יג. מטבח מבשל'!M28)</f>
        <v/>
      </c>
      <c r="H271" s="184">
        <f>'יג. מטבח מבשל'!N28</f>
        <v>0</v>
      </c>
    </row>
    <row r="272" spans="1:8" ht="15">
      <c r="A272" s="113" t="str">
        <f>'יג. מטבח מבשל'!B29</f>
        <v>מיחם אוטומטי  25 ליטר</v>
      </c>
      <c r="B272" s="184">
        <f>'יג. מטבח מבשל'!G29</f>
        <v>0</v>
      </c>
      <c r="C272" s="184">
        <f>'יג. מטבח מבשל'!H29</f>
        <v>0</v>
      </c>
      <c r="D272" s="19"/>
      <c r="E272" s="184">
        <f>'יג. מטבח מבשל'!K29</f>
        <v>0</v>
      </c>
      <c r="F272" s="184">
        <f>'יג. מטבח מבשל'!L29</f>
        <v>0</v>
      </c>
      <c r="G272" s="185" t="str">
        <f>IF(F272=0,"",'יג. מטבח מבשל'!M29)</f>
        <v/>
      </c>
      <c r="H272" s="184">
        <f>'יג. מטבח מבשל'!N29</f>
        <v>0</v>
      </c>
    </row>
    <row r="273" spans="1:8" ht="15">
      <c r="A273" s="113" t="str">
        <f>'יג. מטבח מבשל'!B30</f>
        <v>כלי מטבח</v>
      </c>
      <c r="B273" s="184">
        <f>'יג. מטבח מבשל'!G30</f>
        <v>0</v>
      </c>
      <c r="C273" s="184">
        <f>'יג. מטבח מבשל'!H30</f>
        <v>0</v>
      </c>
      <c r="D273" s="19"/>
      <c r="E273" s="184">
        <f>'יג. מטבח מבשל'!K30</f>
        <v>0</v>
      </c>
      <c r="F273" s="184">
        <f>'יג. מטבח מבשל'!L30</f>
        <v>0</v>
      </c>
      <c r="G273" s="185" t="str">
        <f>IF(F273=0,"",'יג. מטבח מבשל'!M30)</f>
        <v/>
      </c>
      <c r="H273" s="184">
        <f>'יג. מטבח מבשל'!N30</f>
        <v>0</v>
      </c>
    </row>
    <row r="274" spans="1:8" ht="15">
      <c r="A274" s="113" t="str">
        <f>'יג. מטבח מבשל'!B31</f>
        <v xml:space="preserve">ארון אחסון יבש </v>
      </c>
      <c r="B274" s="184">
        <f>'יג. מטבח מבשל'!G31</f>
        <v>0</v>
      </c>
      <c r="C274" s="184">
        <f>'יג. מטבח מבשל'!H31</f>
        <v>0</v>
      </c>
      <c r="D274" s="19"/>
      <c r="E274" s="184">
        <f>'יג. מטבח מבשל'!K31</f>
        <v>0</v>
      </c>
      <c r="F274" s="184">
        <f>'יג. מטבח מבשל'!L31</f>
        <v>0</v>
      </c>
      <c r="G274" s="185" t="str">
        <f>IF(F274=0,"",'יג. מטבח מבשל'!M31)</f>
        <v/>
      </c>
      <c r="H274" s="184">
        <f>'יג. מטבח מבשל'!N31</f>
        <v>0</v>
      </c>
    </row>
    <row r="275" spans="1:8" ht="15">
      <c r="A275" s="127" t="str">
        <f>'יג. מטבח מבשל'!B32</f>
        <v>סה"כ ציוד מטבח מבשל - כולל מע"מ</v>
      </c>
      <c r="B275" s="121"/>
      <c r="C275" s="121" t="e">
        <f>SUM(C249:C274)</f>
        <v>#REF!</v>
      </c>
      <c r="D275" s="22"/>
      <c r="E275" s="270" t="str">
        <f>A275</f>
        <v>סה"כ ציוד מטבח מבשל - כולל מע"מ</v>
      </c>
      <c r="F275" s="121"/>
      <c r="G275" s="186"/>
      <c r="H275" s="121" t="e">
        <f>SUM(H249:H274)</f>
        <v>#REF!</v>
      </c>
    </row>
    <row r="276" spans="1:8" ht="15">
      <c r="A276" s="127" t="str">
        <f>'יד. ציוד פעילות גופנית- זוזו'!B1</f>
        <v>ציוד פעילות גופנית- זוזו</v>
      </c>
      <c r="B276" s="121"/>
      <c r="C276" s="121"/>
      <c r="D276" s="22"/>
      <c r="E276" s="270" t="str">
        <f>A276</f>
        <v>ציוד פעילות גופנית- זוזו</v>
      </c>
      <c r="F276" s="184"/>
      <c r="G276" s="185"/>
      <c r="H276" s="184"/>
    </row>
    <row r="277" spans="1:8" ht="15">
      <c r="A277" s="245" t="str">
        <f>'יד. ציוד פעילות גופנית- זוזו'!C7</f>
        <v>טלויזיה  65' + מסך הגנה</v>
      </c>
      <c r="B277" s="246">
        <f>'יד. ציוד פעילות גופנית- זוזו'!H7</f>
        <v>0</v>
      </c>
      <c r="C277" s="246">
        <f>'יד. ציוד פעילות גופנית- זוזו'!I7</f>
        <v>0</v>
      </c>
      <c r="D277" s="271"/>
      <c r="E277" s="246">
        <f>'יד. ציוד פעילות גופנית- זוזו'!L7</f>
        <v>0</v>
      </c>
      <c r="F277" s="246">
        <f>'יד. ציוד פעילות גופנית- זוזו'!M7</f>
        <v>0</v>
      </c>
      <c r="G277" s="247" t="str">
        <f>IF(F277=0,"",'יד. ציוד פעילות גופנית- זוזו'!N7)</f>
        <v/>
      </c>
      <c r="H277" s="246">
        <f>'יד. ציוד פעילות גופנית- זוזו'!O7</f>
        <v>0</v>
      </c>
    </row>
    <row r="278" spans="1:8" ht="15">
      <c r="A278" s="245" t="str">
        <f>'יד. ציוד פעילות גופנית- זוזו'!C8</f>
        <v>מתקן תליה לטלוויזיה</v>
      </c>
      <c r="B278" s="246">
        <f>'יד. ציוד פעילות גופנית- זוזו'!H8</f>
        <v>0</v>
      </c>
      <c r="C278" s="246">
        <f>'יד. ציוד פעילות גופנית- זוזו'!I8</f>
        <v>0</v>
      </c>
      <c r="D278" s="271"/>
      <c r="E278" s="246">
        <f>'יד. ציוד פעילות גופנית- זוזו'!L8</f>
        <v>0</v>
      </c>
      <c r="F278" s="246">
        <f>'יד. ציוד פעילות גופנית- זוזו'!M8</f>
        <v>0</v>
      </c>
      <c r="G278" s="247" t="str">
        <f>IF(F278=0,"",'יד. ציוד פעילות גופנית- זוזו'!N8)</f>
        <v/>
      </c>
      <c r="H278" s="246">
        <f>'יד. ציוד פעילות גופנית- זוזו'!O8</f>
        <v>0</v>
      </c>
    </row>
    <row r="279" spans="1:8" ht="15">
      <c r="A279" s="245" t="str">
        <f>'יד. ציוד פעילות גופנית- זוזו'!C9</f>
        <v>ארון איחסון הציוד</v>
      </c>
      <c r="B279" s="246">
        <f>'יד. ציוד פעילות גופנית- זוזו'!H9</f>
        <v>0</v>
      </c>
      <c r="C279" s="246">
        <f>'יד. ציוד פעילות גופנית- זוזו'!I9</f>
        <v>0</v>
      </c>
      <c r="D279" s="271"/>
      <c r="E279" s="246">
        <f>'יד. ציוד פעילות גופנית- זוזו'!L9</f>
        <v>0</v>
      </c>
      <c r="F279" s="246">
        <f>'יד. ציוד פעילות גופנית- זוזו'!M9</f>
        <v>0</v>
      </c>
      <c r="G279" s="247" t="str">
        <f>IF(F279=0,"",'יד. ציוד פעילות גופנית- זוזו'!N9)</f>
        <v/>
      </c>
      <c r="H279" s="246">
        <f>'יד. ציוד פעילות גופנית- זוזו'!O9</f>
        <v>0</v>
      </c>
    </row>
    <row r="280" spans="1:8" ht="15">
      <c r="A280" s="245" t="str">
        <f>'יד. ציוד פעילות גופנית- זוזו'!C10</f>
        <v>רולאפ/שילוט של המיזם (לינק ללוגו)</v>
      </c>
      <c r="B280" s="246">
        <f>'יד. ציוד פעילות גופנית- זוזו'!H10</f>
        <v>0</v>
      </c>
      <c r="C280" s="246">
        <f>'יד. ציוד פעילות גופנית- זוזו'!I10</f>
        <v>0</v>
      </c>
      <c r="D280" s="271"/>
      <c r="E280" s="246">
        <f>'יד. ציוד פעילות גופנית- זוזו'!L10</f>
        <v>0</v>
      </c>
      <c r="F280" s="246">
        <f>'יד. ציוד פעילות גופנית- זוזו'!M10</f>
        <v>0</v>
      </c>
      <c r="G280" s="247" t="str">
        <f>IF(F280=0,"",'יד. ציוד פעילות גופנית- זוזו'!N10)</f>
        <v/>
      </c>
      <c r="H280" s="246">
        <f>'יד. ציוד פעילות גופנית- זוזו'!O10</f>
        <v>0</v>
      </c>
    </row>
    <row r="281" spans="1:8" ht="15">
      <c r="A281" s="245" t="str">
        <f>'יד. ציוד פעילות גופנית- זוזו'!C11</f>
        <v>טבעות פילאטיס</v>
      </c>
      <c r="B281" s="246">
        <f>'יד. ציוד פעילות גופנית- זוזו'!H11</f>
        <v>0</v>
      </c>
      <c r="C281" s="246">
        <f>'יד. ציוד פעילות גופנית- זוזו'!I11</f>
        <v>0</v>
      </c>
      <c r="D281" s="271"/>
      <c r="E281" s="246">
        <f>'יד. ציוד פעילות גופנית- זוזו'!L11</f>
        <v>0</v>
      </c>
      <c r="F281" s="246">
        <f>'יד. ציוד פעילות גופנית- זוזו'!M11</f>
        <v>0</v>
      </c>
      <c r="G281" s="247" t="str">
        <f>IF(F281=0,"",'יד. ציוד פעילות גופנית- זוזו'!N11)</f>
        <v/>
      </c>
      <c r="H281" s="246">
        <f>'יד. ציוד פעילות גופנית- זוזו'!O11</f>
        <v>0</v>
      </c>
    </row>
    <row r="282" spans="1:8" ht="15">
      <c r="A282" s="245" t="str">
        <f>'יד. ציוד פעילות גופנית- זוזו'!C12</f>
        <v>מזרן פילאטיס</v>
      </c>
      <c r="B282" s="246">
        <f>'יד. ציוד פעילות גופנית- זוזו'!H12</f>
        <v>0</v>
      </c>
      <c r="C282" s="246">
        <f>'יד. ציוד פעילות גופנית- זוזו'!I12</f>
        <v>0</v>
      </c>
      <c r="D282" s="271"/>
      <c r="E282" s="246">
        <f>'יד. ציוד פעילות גופנית- זוזו'!L12</f>
        <v>0</v>
      </c>
      <c r="F282" s="246">
        <f>'יד. ציוד פעילות גופנית- זוזו'!M12</f>
        <v>0</v>
      </c>
      <c r="G282" s="247" t="str">
        <f>IF(F282=0,"",'יד. ציוד פעילות גופנית- זוזו'!N12)</f>
        <v/>
      </c>
      <c r="H282" s="246">
        <f>'יד. ציוד פעילות גופנית- זוזו'!O12</f>
        <v>0</v>
      </c>
    </row>
    <row r="283" spans="1:8" ht="15">
      <c r="A283" s="245" t="str">
        <f>'יד. ציוד פעילות גופנית- זוזו'!C13</f>
        <v>מוט אימון פילאטיס</v>
      </c>
      <c r="B283" s="246">
        <f>'יד. ציוד פעילות גופנית- זוזו'!H13</f>
        <v>0</v>
      </c>
      <c r="C283" s="246">
        <f>'יד. ציוד פעילות גופנית- זוזו'!I13</f>
        <v>0</v>
      </c>
      <c r="D283" s="271"/>
      <c r="E283" s="246">
        <f>'יד. ציוד פעילות גופנית- זוזו'!L13</f>
        <v>0</v>
      </c>
      <c r="F283" s="246">
        <f>'יד. ציוד פעילות גופנית- זוזו'!M13</f>
        <v>0</v>
      </c>
      <c r="G283" s="247" t="str">
        <f>IF(F283=0,"",'יד. ציוד פעילות גופנית- זוזו'!N13)</f>
        <v/>
      </c>
      <c r="H283" s="246">
        <f>'יד. ציוד פעילות גופנית- זוזו'!O13</f>
        <v>0</v>
      </c>
    </row>
    <row r="284" spans="1:8" ht="15">
      <c r="A284" s="245" t="str">
        <f>'יד. ציוד פעילות גופנית- זוזו'!C14</f>
        <v>גומיית פילאטיס</v>
      </c>
      <c r="B284" s="246">
        <f>'יד. ציוד פעילות גופנית- זוזו'!H14</f>
        <v>0</v>
      </c>
      <c r="C284" s="246">
        <f>'יד. ציוד פעילות גופנית- זוזו'!I14</f>
        <v>0</v>
      </c>
      <c r="D284" s="271"/>
      <c r="E284" s="246">
        <f>'יד. ציוד פעילות גופנית- זוזו'!L14</f>
        <v>0</v>
      </c>
      <c r="F284" s="246">
        <f>'יד. ציוד פעילות גופנית- זוזו'!M14</f>
        <v>0</v>
      </c>
      <c r="G284" s="247" t="str">
        <f>IF(F284=0,"",'יד. ציוד פעילות גופנית- זוזו'!N14)</f>
        <v/>
      </c>
      <c r="H284" s="246">
        <f>'יד. ציוד פעילות גופנית- זוזו'!O14</f>
        <v>0</v>
      </c>
    </row>
    <row r="285" spans="1:8" ht="15">
      <c r="A285" s="245" t="str">
        <f>'יד. ציוד פעילות גופנית- זוזו'!C15</f>
        <v>כדור over ball</v>
      </c>
      <c r="B285" s="246">
        <f>'יד. ציוד פעילות גופנית- זוזו'!H15</f>
        <v>0</v>
      </c>
      <c r="C285" s="246">
        <f>'יד. ציוד פעילות גופנית- זוזו'!I15</f>
        <v>0</v>
      </c>
      <c r="D285" s="271"/>
      <c r="E285" s="246">
        <f>'יד. ציוד פעילות גופנית- זוזו'!L15</f>
        <v>0</v>
      </c>
      <c r="F285" s="246">
        <f>'יד. ציוד פעילות גופנית- זוזו'!M15</f>
        <v>0</v>
      </c>
      <c r="G285" s="247" t="str">
        <f>IF(F285=0,"",'יד. ציוד פעילות גופנית- זוזו'!N15)</f>
        <v/>
      </c>
      <c r="H285" s="246">
        <f>'יד. ציוד פעילות גופנית- זוזו'!O15</f>
        <v>0</v>
      </c>
    </row>
    <row r="286" spans="1:8" ht="15">
      <c r="A286" s="245" t="str">
        <f>'יד. ציוד פעילות גופנית- זוזו'!C16</f>
        <v xml:space="preserve">כרית שעועית </v>
      </c>
      <c r="B286" s="246">
        <f>'יד. ציוד פעילות גופנית- זוזו'!H16</f>
        <v>0</v>
      </c>
      <c r="C286" s="246">
        <f>'יד. ציוד פעילות גופנית- זוזו'!I16</f>
        <v>0</v>
      </c>
      <c r="D286" s="271"/>
      <c r="E286" s="246">
        <f>'יד. ציוד פעילות גופנית- זוזו'!L16</f>
        <v>0</v>
      </c>
      <c r="F286" s="246">
        <f>'יד. ציוד פעילות גופנית- זוזו'!M16</f>
        <v>0</v>
      </c>
      <c r="G286" s="247" t="str">
        <f>IF(F286=0,"",'יד. ציוד פעילות גופנית- זוזו'!N16)</f>
        <v/>
      </c>
      <c r="H286" s="246">
        <f>'יד. ציוד פעילות גופנית- זוזו'!O16</f>
        <v>0</v>
      </c>
    </row>
    <row r="287" spans="1:8" ht="15">
      <c r="A287" s="245" t="str">
        <f>'יד. ציוד פעילות גופנית- זוזו'!C17</f>
        <v>חולצות עם לוגו הפרויקט (לינק ללוגו)</v>
      </c>
      <c r="B287" s="246">
        <f>'יד. ציוד פעילות גופנית- זוזו'!H17</f>
        <v>0</v>
      </c>
      <c r="C287" s="246">
        <f>'יד. ציוד פעילות גופנית- זוזו'!I17</f>
        <v>0</v>
      </c>
      <c r="D287" s="271"/>
      <c r="E287" s="246">
        <f>'יד. ציוד פעילות גופנית- זוזו'!L17</f>
        <v>0</v>
      </c>
      <c r="F287" s="246">
        <f>'יד. ציוד פעילות גופנית- זוזו'!M17</f>
        <v>0</v>
      </c>
      <c r="G287" s="247" t="str">
        <f>IF(F287=0,"",'יד. ציוד פעילות גופנית- זוזו'!N17)</f>
        <v/>
      </c>
      <c r="H287" s="246">
        <f>'יד. ציוד פעילות גופנית- זוזו'!O17</f>
        <v>0</v>
      </c>
    </row>
    <row r="288" spans="1:8" ht="15">
      <c r="A288" s="127" t="str">
        <f>'יד. ציוד פעילות גופנית- זוזו'!B18</f>
        <v>סה"כ ציוד פעילות ספורט (כולל מע"מ)</v>
      </c>
      <c r="B288" s="121"/>
      <c r="C288" s="121">
        <f>SUM(C277:C287)</f>
        <v>0</v>
      </c>
      <c r="D288" s="22"/>
      <c r="E288" s="270" t="str">
        <f>A288</f>
        <v>סה"כ ציוד פעילות ספורט (כולל מע"מ)</v>
      </c>
      <c r="F288" s="121"/>
      <c r="G288" s="186"/>
      <c r="H288" s="121">
        <f>SUM(H277:H287)</f>
        <v>0</v>
      </c>
    </row>
    <row r="289" spans="1:8" ht="15">
      <c r="A289" s="127" t="str">
        <f>'יח. סיכום'!B38</f>
        <v>ציוד לצוות</v>
      </c>
      <c r="B289" s="121"/>
      <c r="C289" s="121"/>
      <c r="D289" s="22"/>
      <c r="E289" s="270" t="str">
        <f>A289</f>
        <v>ציוד לצוות</v>
      </c>
      <c r="F289" s="121"/>
      <c r="G289" s="186"/>
      <c r="H289" s="121"/>
    </row>
    <row r="290" spans="1:8" ht="15">
      <c r="A290" s="113" t="str">
        <f>'טו. ציוד צוות'!B7</f>
        <v>כיסא אישי</v>
      </c>
      <c r="B290" s="184">
        <f>'טו. ציוד צוות'!G7</f>
        <v>0</v>
      </c>
      <c r="C290" s="184">
        <f>'טו. ציוד צוות'!H7</f>
        <v>0</v>
      </c>
      <c r="D290" s="19"/>
      <c r="E290" s="184">
        <f>'טו. ציוד צוות'!K7</f>
        <v>0</v>
      </c>
      <c r="F290" s="184">
        <f>'טו. ציוד צוות'!L7</f>
        <v>0</v>
      </c>
      <c r="G290" s="185" t="str">
        <f>IF(F290=0,"",'טו. ציוד צוות'!M7)</f>
        <v/>
      </c>
      <c r="H290" s="184">
        <f>'טו. ציוד צוות'!N7</f>
        <v>0</v>
      </c>
    </row>
    <row r="291" spans="1:8" ht="15">
      <c r="A291" s="113" t="str">
        <f>'טו. ציוד צוות'!B8</f>
        <v>שולחן מגירה</v>
      </c>
      <c r="B291" s="184">
        <f>'טו. ציוד צוות'!G8</f>
        <v>0</v>
      </c>
      <c r="C291" s="184">
        <f>'טו. ציוד צוות'!H8</f>
        <v>0</v>
      </c>
      <c r="D291" s="19"/>
      <c r="E291" s="184">
        <f>'טו. ציוד צוות'!K8</f>
        <v>0</v>
      </c>
      <c r="F291" s="184">
        <f>'טו. ציוד צוות'!L8</f>
        <v>0</v>
      </c>
      <c r="G291" s="185" t="str">
        <f>IF(F291=0,"",'טו. ציוד צוות'!M8)</f>
        <v/>
      </c>
      <c r="H291" s="184">
        <f>'טו. ציוד צוות'!N8</f>
        <v>0</v>
      </c>
    </row>
    <row r="292" spans="1:8" ht="15">
      <c r="A292" s="113" t="str">
        <f>'טו. ציוד צוות'!B9</f>
        <v xml:space="preserve">עמדת מחשב </v>
      </c>
      <c r="B292" s="184">
        <f>'טו. ציוד צוות'!G9</f>
        <v>0</v>
      </c>
      <c r="C292" s="184">
        <f>'טו. ציוד צוות'!H9</f>
        <v>0</v>
      </c>
      <c r="D292" s="19"/>
      <c r="E292" s="184">
        <f>'טו. ציוד צוות'!K9</f>
        <v>0</v>
      </c>
      <c r="F292" s="184">
        <f>'טו. ציוד צוות'!L9</f>
        <v>0</v>
      </c>
      <c r="G292" s="185" t="str">
        <f>IF(F292=0,"",'טו. ציוד צוות'!M9)</f>
        <v/>
      </c>
      <c r="H292" s="184">
        <f>'טו. ציוד צוות'!N9</f>
        <v>0</v>
      </c>
    </row>
    <row r="293" spans="1:8" ht="15">
      <c r="A293" s="113" t="str">
        <f>'טו. ציוד צוות'!B10</f>
        <v>מחשב+תוכנות</v>
      </c>
      <c r="B293" s="184">
        <f>'טו. ציוד צוות'!G10</f>
        <v>0</v>
      </c>
      <c r="C293" s="184">
        <f>'טו. ציוד צוות'!H10</f>
        <v>0</v>
      </c>
      <c r="D293" s="19"/>
      <c r="E293" s="184">
        <f>'טו. ציוד צוות'!K10</f>
        <v>0</v>
      </c>
      <c r="F293" s="184">
        <f>'טו. ציוד צוות'!L10</f>
        <v>0</v>
      </c>
      <c r="G293" s="185" t="str">
        <f>IF(F293=0,"",'טו. ציוד צוות'!M10)</f>
        <v/>
      </c>
      <c r="H293" s="184">
        <f>'טו. ציוד צוות'!N10</f>
        <v>0</v>
      </c>
    </row>
    <row r="294" spans="1:8" ht="15">
      <c r="A294" s="113" t="str">
        <f>'טו. ציוד צוות'!B11</f>
        <v>כיסא אורחים</v>
      </c>
      <c r="B294" s="184">
        <f>'טו. ציוד צוות'!G11</f>
        <v>0</v>
      </c>
      <c r="C294" s="184">
        <f>'טו. ציוד צוות'!H11</f>
        <v>0</v>
      </c>
      <c r="D294" s="19"/>
      <c r="E294" s="184">
        <f>'טו. ציוד צוות'!K11</f>
        <v>0</v>
      </c>
      <c r="F294" s="184">
        <f>'טו. ציוד צוות'!L11</f>
        <v>0</v>
      </c>
      <c r="G294" s="185" t="str">
        <f>IF(F294=0,"",'טו. ציוד צוות'!M11)</f>
        <v/>
      </c>
      <c r="H294" s="184">
        <f>'טו. ציוד צוות'!N11</f>
        <v>0</v>
      </c>
    </row>
    <row r="295" spans="1:8" ht="15">
      <c r="A295" s="113" t="str">
        <f>'טו. ציוד צוות'!B12</f>
        <v>ארון</v>
      </c>
      <c r="B295" s="184">
        <f>'טו. ציוד צוות'!G12</f>
        <v>0</v>
      </c>
      <c r="C295" s="184">
        <f>'טו. ציוד צוות'!H12</f>
        <v>0</v>
      </c>
      <c r="D295" s="19"/>
      <c r="E295" s="184">
        <f>'טו. ציוד צוות'!K12</f>
        <v>0</v>
      </c>
      <c r="F295" s="184">
        <f>'טו. ציוד צוות'!L12</f>
        <v>0</v>
      </c>
      <c r="G295" s="185" t="str">
        <f>IF(F295=0,"",'טו. ציוד צוות'!M12)</f>
        <v/>
      </c>
      <c r="H295" s="184">
        <f>'טו. ציוד צוות'!N12</f>
        <v>0</v>
      </c>
    </row>
    <row r="296" spans="1:8" ht="15">
      <c r="A296" s="113" t="str">
        <f>'טו. ציוד צוות'!B13</f>
        <v>ציוד תקשורת ומולטימדיה</v>
      </c>
      <c r="B296" s="184">
        <f>'טו. ציוד צוות'!G13</f>
        <v>0</v>
      </c>
      <c r="C296" s="184">
        <f>'טו. ציוד צוות'!H13</f>
        <v>0</v>
      </c>
      <c r="D296" s="19"/>
      <c r="E296" s="184">
        <f>'טו. ציוד צוות'!K13</f>
        <v>0</v>
      </c>
      <c r="F296" s="184">
        <f>'טו. ציוד צוות'!L13</f>
        <v>0</v>
      </c>
      <c r="G296" s="185" t="str">
        <f>IF(F296=0,"",'טו. ציוד צוות'!M13)</f>
        <v/>
      </c>
      <c r="H296" s="184">
        <f>'טו. ציוד צוות'!N13</f>
        <v>0</v>
      </c>
    </row>
    <row r="297" spans="1:8" ht="15">
      <c r="A297" s="113" t="str">
        <f>'טו. ציוד צוות'!B14</f>
        <v xml:space="preserve">אביזרי עיצוב </v>
      </c>
      <c r="B297" s="184">
        <f>'טו. ציוד צוות'!G14</f>
        <v>0</v>
      </c>
      <c r="C297" s="184">
        <f>'טו. ציוד צוות'!H14</f>
        <v>0</v>
      </c>
      <c r="D297" s="19"/>
      <c r="E297" s="184">
        <f>'טו. ציוד צוות'!K14</f>
        <v>0</v>
      </c>
      <c r="F297" s="184">
        <f>'טו. ציוד צוות'!L14</f>
        <v>0</v>
      </c>
      <c r="G297" s="185" t="str">
        <f>IF(F297=0,"",'טו. ציוד צוות'!M14)</f>
        <v/>
      </c>
      <c r="H297" s="184">
        <f>'טו. ציוד צוות'!N14</f>
        <v>0</v>
      </c>
    </row>
    <row r="298" spans="1:8" ht="15">
      <c r="A298" s="127" t="str">
        <f>'טו. ציוד צוות'!B15</f>
        <v>סה"כ ציוד צוות כולל מע"מ</v>
      </c>
      <c r="B298" s="121"/>
      <c r="C298" s="121">
        <f>SUM(C290:C297)</f>
        <v>0</v>
      </c>
      <c r="D298" s="22"/>
      <c r="E298" s="270" t="str">
        <f>A298</f>
        <v>סה"כ ציוד צוות כולל מע"מ</v>
      </c>
      <c r="F298" s="121"/>
      <c r="G298" s="186"/>
      <c r="H298" s="121">
        <f>SUM(H290:H297)</f>
        <v>0</v>
      </c>
    </row>
    <row r="299" spans="1:8" ht="15">
      <c r="A299" s="127" t="str">
        <f>'טז. ציוד נוסף'!B1</f>
        <v>ציוד נוסף</v>
      </c>
      <c r="B299" s="121"/>
      <c r="C299" s="121"/>
      <c r="D299" s="22"/>
      <c r="E299" s="270" t="str">
        <f>A299</f>
        <v>ציוד נוסף</v>
      </c>
      <c r="F299" s="121"/>
      <c r="G299" s="186"/>
      <c r="H299" s="121"/>
    </row>
    <row r="300" spans="1:8" ht="15">
      <c r="A300" s="113">
        <f>'טז. ציוד נוסף'!B8</f>
        <v>0</v>
      </c>
      <c r="B300" s="184">
        <f>'טז. ציוד נוסף'!D8</f>
        <v>0</v>
      </c>
      <c r="C300" s="184">
        <f>'טז. ציוד נוסף'!M8</f>
        <v>0</v>
      </c>
      <c r="D300" s="19"/>
      <c r="E300" s="184">
        <f>'טז. ציוד נוסף'!O8</f>
        <v>0</v>
      </c>
      <c r="F300" s="184">
        <f>'טז. ציוד נוסף'!P8</f>
        <v>0</v>
      </c>
      <c r="G300" s="185" t="str">
        <f>IF(F300=0,"",'טז. ציוד נוסף'!Q8)</f>
        <v/>
      </c>
      <c r="H300" s="184">
        <f>'טז. ציוד נוסף'!R8</f>
        <v>0</v>
      </c>
    </row>
    <row r="301" spans="1:8" ht="15">
      <c r="A301" s="113">
        <f>'טז. ציוד נוסף'!B9</f>
        <v>0</v>
      </c>
      <c r="B301" s="184">
        <f>'טז. ציוד נוסף'!D9</f>
        <v>0</v>
      </c>
      <c r="C301" s="184">
        <f>'טז. ציוד נוסף'!M9</f>
        <v>0</v>
      </c>
      <c r="D301" s="19"/>
      <c r="E301" s="184">
        <f>'טז. ציוד נוסף'!O9</f>
        <v>0</v>
      </c>
      <c r="F301" s="184">
        <f>'טז. ציוד נוסף'!P9</f>
        <v>0</v>
      </c>
      <c r="G301" s="185" t="str">
        <f>IF(F301=0,"",'טז. ציוד נוסף'!Q9)</f>
        <v/>
      </c>
      <c r="H301" s="184">
        <f>'טז. ציוד נוסף'!R9</f>
        <v>0</v>
      </c>
    </row>
    <row r="302" spans="1:8" ht="15">
      <c r="A302" s="113">
        <f>'טז. ציוד נוסף'!B10</f>
        <v>0</v>
      </c>
      <c r="B302" s="184">
        <f>'טז. ציוד נוסף'!D10</f>
        <v>0</v>
      </c>
      <c r="C302" s="184">
        <f>'טז. ציוד נוסף'!M10</f>
        <v>0</v>
      </c>
      <c r="D302" s="19"/>
      <c r="E302" s="184">
        <f>'טז. ציוד נוסף'!O10</f>
        <v>0</v>
      </c>
      <c r="F302" s="184">
        <f>'טז. ציוד נוסף'!P10</f>
        <v>0</v>
      </c>
      <c r="G302" s="185" t="str">
        <f>IF(F302=0,"",'טז. ציוד נוסף'!Q10)</f>
        <v/>
      </c>
      <c r="H302" s="184">
        <f>'טז. ציוד נוסף'!R10</f>
        <v>0</v>
      </c>
    </row>
    <row r="303" spans="1:8" ht="15">
      <c r="A303" s="113">
        <f>'טז. ציוד נוסף'!B11</f>
        <v>0</v>
      </c>
      <c r="B303" s="184">
        <f>'טז. ציוד נוסף'!D11</f>
        <v>0</v>
      </c>
      <c r="C303" s="184">
        <f>'טז. ציוד נוסף'!M11</f>
        <v>0</v>
      </c>
      <c r="D303" s="19"/>
      <c r="E303" s="184">
        <f>'טז. ציוד נוסף'!O11</f>
        <v>0</v>
      </c>
      <c r="F303" s="184">
        <f>'טז. ציוד נוסף'!P11</f>
        <v>0</v>
      </c>
      <c r="G303" s="185" t="str">
        <f>IF(F303=0,"",'טז. ציוד נוסף'!Q11)</f>
        <v/>
      </c>
      <c r="H303" s="184">
        <f>'טז. ציוד נוסף'!R11</f>
        <v>0</v>
      </c>
    </row>
    <row r="304" spans="1:8" ht="15">
      <c r="A304" s="113">
        <f>'טז. ציוד נוסף'!B12</f>
        <v>0</v>
      </c>
      <c r="B304" s="184">
        <f>'טז. ציוד נוסף'!D12</f>
        <v>0</v>
      </c>
      <c r="C304" s="184">
        <f>'טז. ציוד נוסף'!M12</f>
        <v>0</v>
      </c>
      <c r="D304" s="19"/>
      <c r="E304" s="184">
        <f>'טז. ציוד נוסף'!O12</f>
        <v>0</v>
      </c>
      <c r="F304" s="184">
        <f>'טז. ציוד נוסף'!P12</f>
        <v>0</v>
      </c>
      <c r="G304" s="185" t="str">
        <f>IF(F304=0,"",'טז. ציוד נוסף'!Q12)</f>
        <v/>
      </c>
      <c r="H304" s="184">
        <f>'טז. ציוד נוסף'!R12</f>
        <v>0</v>
      </c>
    </row>
    <row r="305" spans="1:8" ht="15">
      <c r="A305" s="113">
        <f>'טז. ציוד נוסף'!B13</f>
        <v>0</v>
      </c>
      <c r="B305" s="184">
        <f>'טז. ציוד נוסף'!D13</f>
        <v>0</v>
      </c>
      <c r="C305" s="184">
        <f>'טז. ציוד נוסף'!M13</f>
        <v>0</v>
      </c>
      <c r="D305" s="19"/>
      <c r="E305" s="184">
        <f>'טז. ציוד נוסף'!O13</f>
        <v>0</v>
      </c>
      <c r="F305" s="184">
        <f>'טז. ציוד נוסף'!P13</f>
        <v>0</v>
      </c>
      <c r="G305" s="185" t="str">
        <f>IF(F305=0,"",'טז. ציוד נוסף'!Q13)</f>
        <v/>
      </c>
      <c r="H305" s="184">
        <f>'טז. ציוד נוסף'!R13</f>
        <v>0</v>
      </c>
    </row>
    <row r="306" spans="1:8" ht="15">
      <c r="A306" s="113">
        <f>'טז. ציוד נוסף'!B14</f>
        <v>0</v>
      </c>
      <c r="B306" s="184">
        <f>'טז. ציוד נוסף'!D14</f>
        <v>0</v>
      </c>
      <c r="C306" s="184">
        <f>'טז. ציוד נוסף'!M14</f>
        <v>0</v>
      </c>
      <c r="D306" s="19"/>
      <c r="E306" s="184">
        <f>'טז. ציוד נוסף'!O14</f>
        <v>0</v>
      </c>
      <c r="F306" s="184">
        <f>'טז. ציוד נוסף'!P14</f>
        <v>0</v>
      </c>
      <c r="G306" s="185" t="str">
        <f>IF(F306=0,"",'טז. ציוד נוסף'!Q14)</f>
        <v/>
      </c>
      <c r="H306" s="184">
        <f>'טז. ציוד נוסף'!R14</f>
        <v>0</v>
      </c>
    </row>
    <row r="307" spans="1:8" ht="15">
      <c r="A307" s="113">
        <f>'טז. ציוד נוסף'!B15</f>
        <v>0</v>
      </c>
      <c r="B307" s="184">
        <f>'טז. ציוד נוסף'!D15</f>
        <v>0</v>
      </c>
      <c r="C307" s="184">
        <f>'טז. ציוד נוסף'!M15</f>
        <v>0</v>
      </c>
      <c r="D307" s="19"/>
      <c r="E307" s="184">
        <f>'טז. ציוד נוסף'!O15</f>
        <v>0</v>
      </c>
      <c r="F307" s="184">
        <f>'טז. ציוד נוסף'!P15</f>
        <v>0</v>
      </c>
      <c r="G307" s="185" t="str">
        <f>IF(F307=0,"",'טז. ציוד נוסף'!Q15)</f>
        <v/>
      </c>
      <c r="H307" s="184">
        <f>'טז. ציוד נוסף'!R15</f>
        <v>0</v>
      </c>
    </row>
    <row r="308" spans="1:8" ht="15">
      <c r="A308" s="113">
        <f>'טז. ציוד נוסף'!B16</f>
        <v>0</v>
      </c>
      <c r="B308" s="184">
        <f>'טז. ציוד נוסף'!D16</f>
        <v>0</v>
      </c>
      <c r="C308" s="184">
        <f>'טז. ציוד נוסף'!M16</f>
        <v>0</v>
      </c>
      <c r="D308" s="19"/>
      <c r="E308" s="184">
        <f>'טז. ציוד נוסף'!O16</f>
        <v>0</v>
      </c>
      <c r="F308" s="184">
        <f>'טז. ציוד נוסף'!P16</f>
        <v>0</v>
      </c>
      <c r="G308" s="185" t="str">
        <f>IF(F308=0,"",'טז. ציוד נוסף'!Q16)</f>
        <v/>
      </c>
      <c r="H308" s="184">
        <f>'טז. ציוד נוסף'!R16</f>
        <v>0</v>
      </c>
    </row>
    <row r="309" spans="1:8" ht="15">
      <c r="A309" s="113">
        <f>'טז. ציוד נוסף'!B17</f>
        <v>0</v>
      </c>
      <c r="B309" s="184">
        <f>'טז. ציוד נוסף'!D17</f>
        <v>0</v>
      </c>
      <c r="C309" s="184">
        <f>'טז. ציוד נוסף'!M17</f>
        <v>0</v>
      </c>
      <c r="D309" s="19"/>
      <c r="E309" s="184">
        <f>'טז. ציוד נוסף'!O17</f>
        <v>0</v>
      </c>
      <c r="F309" s="184">
        <f>'טז. ציוד נוסף'!P17</f>
        <v>0</v>
      </c>
      <c r="G309" s="185" t="str">
        <f>IF(F309=0,"",'טז. ציוד נוסף'!Q17)</f>
        <v/>
      </c>
      <c r="H309" s="184">
        <f>'טז. ציוד נוסף'!R17</f>
        <v>0</v>
      </c>
    </row>
    <row r="310" spans="1:8" ht="15">
      <c r="A310" s="113">
        <f>'טז. ציוד נוסף'!B18</f>
        <v>0</v>
      </c>
      <c r="B310" s="184">
        <f>'טז. ציוד נוסף'!D18</f>
        <v>0</v>
      </c>
      <c r="C310" s="184">
        <f>'טז. ציוד נוסף'!M18</f>
        <v>0</v>
      </c>
      <c r="D310" s="19"/>
      <c r="E310" s="184">
        <f>'טז. ציוד נוסף'!O18</f>
        <v>0</v>
      </c>
      <c r="F310" s="184">
        <f>'טז. ציוד נוסף'!P18</f>
        <v>0</v>
      </c>
      <c r="G310" s="185" t="str">
        <f>IF(F310=0,"",'טז. ציוד נוסף'!Q18)</f>
        <v/>
      </c>
      <c r="H310" s="184">
        <f>'טז. ציוד נוסף'!R18</f>
        <v>0</v>
      </c>
    </row>
    <row r="311" spans="1:8" ht="15">
      <c r="A311" s="113">
        <f>'טז. ציוד נוסף'!B19</f>
        <v>0</v>
      </c>
      <c r="B311" s="184">
        <f>'טז. ציוד נוסף'!D19</f>
        <v>0</v>
      </c>
      <c r="C311" s="184">
        <f>'טז. ציוד נוסף'!M19</f>
        <v>0</v>
      </c>
      <c r="D311" s="19"/>
      <c r="E311" s="184">
        <f>'טז. ציוד נוסף'!O19</f>
        <v>0</v>
      </c>
      <c r="F311" s="184">
        <f>'טז. ציוד נוסף'!P19</f>
        <v>0</v>
      </c>
      <c r="G311" s="185" t="str">
        <f>IF(F311=0,"",'טז. ציוד נוסף'!Q19)</f>
        <v/>
      </c>
      <c r="H311" s="184">
        <f>'טז. ציוד נוסף'!R19</f>
        <v>0</v>
      </c>
    </row>
    <row r="312" spans="1:8" ht="15">
      <c r="A312" s="113">
        <f>'טז. ציוד נוסף'!B20</f>
        <v>0</v>
      </c>
      <c r="B312" s="184">
        <f>'טז. ציוד נוסף'!D20</f>
        <v>0</v>
      </c>
      <c r="C312" s="184">
        <f>'טז. ציוד נוסף'!M20</f>
        <v>0</v>
      </c>
      <c r="D312" s="19"/>
      <c r="E312" s="184">
        <f>'טז. ציוד נוסף'!O20</f>
        <v>0</v>
      </c>
      <c r="F312" s="184">
        <f>'טז. ציוד נוסף'!P20</f>
        <v>0</v>
      </c>
      <c r="G312" s="185" t="str">
        <f>IF(F312=0,"",'טז. ציוד נוסף'!Q20)</f>
        <v/>
      </c>
      <c r="H312" s="184">
        <f>'טז. ציוד נוסף'!R20</f>
        <v>0</v>
      </c>
    </row>
    <row r="313" spans="1:8" ht="15">
      <c r="A313" s="113">
        <f>'טז. ציוד נוסף'!B21</f>
        <v>0</v>
      </c>
      <c r="B313" s="184">
        <f>'טז. ציוד נוסף'!D21</f>
        <v>0</v>
      </c>
      <c r="C313" s="184">
        <f>'טז. ציוד נוסף'!M21</f>
        <v>0</v>
      </c>
      <c r="D313" s="19"/>
      <c r="E313" s="184">
        <f>'טז. ציוד נוסף'!O21</f>
        <v>0</v>
      </c>
      <c r="F313" s="184">
        <f>'טז. ציוד נוסף'!P21</f>
        <v>0</v>
      </c>
      <c r="G313" s="185" t="str">
        <f>IF(F313=0,"",'טז. ציוד נוסף'!Q21)</f>
        <v/>
      </c>
      <c r="H313" s="184">
        <f>'טז. ציוד נוסף'!R21</f>
        <v>0</v>
      </c>
    </row>
    <row r="314" spans="1:8" ht="15">
      <c r="A314" s="113">
        <f>'טז. ציוד נוסף'!B22</f>
        <v>0</v>
      </c>
      <c r="B314" s="184">
        <f>'טז. ציוד נוסף'!D22</f>
        <v>0</v>
      </c>
      <c r="C314" s="184">
        <f>'טז. ציוד נוסף'!M22</f>
        <v>0</v>
      </c>
      <c r="D314" s="19"/>
      <c r="E314" s="184">
        <f>'טז. ציוד נוסף'!O22</f>
        <v>0</v>
      </c>
      <c r="F314" s="184">
        <f>'טז. ציוד נוסף'!P22</f>
        <v>0</v>
      </c>
      <c r="G314" s="185" t="str">
        <f>IF(F314=0,"",'טז. ציוד נוסף'!Q22)</f>
        <v/>
      </c>
      <c r="H314" s="184">
        <f>'טז. ציוד נוסף'!R22</f>
        <v>0</v>
      </c>
    </row>
    <row r="315" spans="1:8" ht="15">
      <c r="A315" s="113">
        <f>'טז. ציוד נוסף'!B23</f>
        <v>0</v>
      </c>
      <c r="B315" s="184">
        <f>'טז. ציוד נוסף'!D23</f>
        <v>0</v>
      </c>
      <c r="C315" s="184">
        <f>'טז. ציוד נוסף'!M23</f>
        <v>0</v>
      </c>
      <c r="D315" s="19"/>
      <c r="E315" s="184">
        <f>'טז. ציוד נוסף'!O23</f>
        <v>0</v>
      </c>
      <c r="F315" s="184">
        <f>'טז. ציוד נוסף'!P23</f>
        <v>0</v>
      </c>
      <c r="G315" s="185" t="str">
        <f>IF(F315=0,"",'טז. ציוד נוסף'!Q23)</f>
        <v/>
      </c>
      <c r="H315" s="184">
        <f>'טז. ציוד נוסף'!R23</f>
        <v>0</v>
      </c>
    </row>
    <row r="316" spans="1:8" ht="15">
      <c r="A316" s="113">
        <f>'טז. ציוד נוסף'!B24</f>
        <v>0</v>
      </c>
      <c r="B316" s="184">
        <f>'טז. ציוד נוסף'!D24</f>
        <v>0</v>
      </c>
      <c r="C316" s="184">
        <f>'טז. ציוד נוסף'!M24</f>
        <v>0</v>
      </c>
      <c r="D316" s="19"/>
      <c r="E316" s="184">
        <f>'טז. ציוד נוסף'!O24</f>
        <v>0</v>
      </c>
      <c r="F316" s="184">
        <f>'טז. ציוד נוסף'!P24</f>
        <v>0</v>
      </c>
      <c r="G316" s="185" t="str">
        <f>IF(F316=0,"",'טז. ציוד נוסף'!Q24)</f>
        <v/>
      </c>
      <c r="H316" s="184">
        <f>'טז. ציוד נוסף'!R24</f>
        <v>0</v>
      </c>
    </row>
    <row r="317" spans="1:8" ht="15">
      <c r="A317" s="113">
        <f>'טז. ציוד נוסף'!B25</f>
        <v>0</v>
      </c>
      <c r="B317" s="184">
        <f>'טז. ציוד נוסף'!D25</f>
        <v>0</v>
      </c>
      <c r="C317" s="184">
        <f>'טז. ציוד נוסף'!M25</f>
        <v>0</v>
      </c>
      <c r="D317" s="19"/>
      <c r="E317" s="184">
        <f>'טז. ציוד נוסף'!O25</f>
        <v>0</v>
      </c>
      <c r="F317" s="184">
        <f>'טז. ציוד נוסף'!P25</f>
        <v>0</v>
      </c>
      <c r="G317" s="185" t="str">
        <f>IF(F317=0,"",'טז. ציוד נוסף'!Q25)</f>
        <v/>
      </c>
      <c r="H317" s="184">
        <f>'טז. ציוד נוסף'!R25</f>
        <v>0</v>
      </c>
    </row>
    <row r="318" spans="1:8" ht="15">
      <c r="A318" s="113">
        <f>'טז. ציוד נוסף'!B26</f>
        <v>0</v>
      </c>
      <c r="B318" s="184">
        <f>'טז. ציוד נוסף'!D26</f>
        <v>0</v>
      </c>
      <c r="C318" s="184">
        <f>'טז. ציוד נוסף'!M26</f>
        <v>0</v>
      </c>
      <c r="D318" s="19"/>
      <c r="E318" s="184">
        <f>'טז. ציוד נוסף'!O26</f>
        <v>0</v>
      </c>
      <c r="F318" s="184">
        <f>'טז. ציוד נוסף'!P26</f>
        <v>0</v>
      </c>
      <c r="G318" s="185" t="str">
        <f>IF(F318=0,"",'טז. ציוד נוסף'!Q26)</f>
        <v/>
      </c>
      <c r="H318" s="184">
        <f>'טז. ציוד נוסף'!R26</f>
        <v>0</v>
      </c>
    </row>
    <row r="319" spans="1:8" ht="15">
      <c r="A319" s="113">
        <f>'טז. ציוד נוסף'!B27</f>
        <v>0</v>
      </c>
      <c r="B319" s="184">
        <f>'טז. ציוד נוסף'!D27</f>
        <v>0</v>
      </c>
      <c r="C319" s="184">
        <f>'טז. ציוד נוסף'!M27</f>
        <v>0</v>
      </c>
      <c r="D319" s="19"/>
      <c r="E319" s="184">
        <f>'טז. ציוד נוסף'!O27</f>
        <v>0</v>
      </c>
      <c r="F319" s="184">
        <f>'טז. ציוד נוסף'!P27</f>
        <v>0</v>
      </c>
      <c r="G319" s="185" t="str">
        <f>IF(F319=0,"",'טז. ציוד נוסף'!Q27)</f>
        <v/>
      </c>
      <c r="H319" s="184">
        <f>'טז. ציוד נוסף'!R27</f>
        <v>0</v>
      </c>
    </row>
    <row r="320" spans="1:8" ht="15">
      <c r="A320" s="113">
        <f>'טז. ציוד נוסף'!B28</f>
        <v>0</v>
      </c>
      <c r="B320" s="184">
        <f>'טז. ציוד נוסף'!D28</f>
        <v>0</v>
      </c>
      <c r="C320" s="184">
        <f>'טז. ציוד נוסף'!M28</f>
        <v>0</v>
      </c>
      <c r="D320" s="19"/>
      <c r="E320" s="184">
        <f>'טז. ציוד נוסף'!O28</f>
        <v>0</v>
      </c>
      <c r="F320" s="184">
        <f>'טז. ציוד נוסף'!P28</f>
        <v>0</v>
      </c>
      <c r="G320" s="185" t="str">
        <f>IF(F320=0,"",'טז. ציוד נוסף'!Q28)</f>
        <v/>
      </c>
      <c r="H320" s="184">
        <f>'טז. ציוד נוסף'!R28</f>
        <v>0</v>
      </c>
    </row>
    <row r="321" spans="1:8" ht="15.75" thickBot="1">
      <c r="A321" s="127" t="str">
        <f>'טז. ציוד נוסף'!B29</f>
        <v>סה"כ  ציוד נוסף כולל מע"מ</v>
      </c>
      <c r="B321" s="121"/>
      <c r="C321" s="121">
        <f>SUM(C300:C320)</f>
        <v>0</v>
      </c>
      <c r="D321" s="22"/>
      <c r="E321" s="270" t="str">
        <f>A321</f>
        <v>סה"כ  ציוד נוסף כולל מע"מ</v>
      </c>
      <c r="F321" s="121"/>
      <c r="G321" s="186"/>
      <c r="H321" s="121">
        <f>SUM(H300:H320)</f>
        <v>0</v>
      </c>
    </row>
    <row r="322" spans="1:8" ht="15.75" thickTop="1">
      <c r="A322" s="187" t="s">
        <v>357</v>
      </c>
      <c r="B322" s="272"/>
      <c r="C322" s="273" t="e">
        <f>C34+C58+C97+C117+C135+C157+C218+C230+C247+C275+C288+C298+C321</f>
        <v>#REF!</v>
      </c>
      <c r="D322" s="22"/>
      <c r="E322" s="281" t="str">
        <f>A322</f>
        <v>סה"כ פרויקט כולל מע"מ</v>
      </c>
      <c r="F322" s="272"/>
      <c r="G322" s="274"/>
      <c r="H322" s="273" t="e">
        <f>H34+H58+H97+H117+H135+H157+H218+H230+H247+H275+H288+H298+H321</f>
        <v>#REF!</v>
      </c>
    </row>
  </sheetData>
  <sheetProtection formatCells="0" formatColumns="0"/>
  <pageMargins left="0.70866141732283472" right="0.70866141732283472" top="0.74803149606299213" bottom="0.74803149606299213" header="0.31496062992125984" footer="0.31496062992125984"/>
  <pageSetup orientation="landscape" r:id="rId1"/>
  <headerFooter>
    <oddFooter>&amp;L&amp;D&amp;R&amp;P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9" r:id="rId4" name="Option Button 3">
              <controlPr defaultSize="0" print="0" autoFill="0" autoLine="0" autoPict="0" macro="[0]!Macro3">
                <anchor moveWithCells="1">
                  <from>
                    <xdr:col>5</xdr:col>
                    <xdr:colOff>647700</xdr:colOff>
                    <xdr:row>0</xdr:row>
                    <xdr:rowOff>76200</xdr:rowOff>
                  </from>
                  <to>
                    <xdr:col>7</xdr:col>
                    <xdr:colOff>466725</xdr:colOff>
                    <xdr:row>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5" name="Option Button 4">
              <controlPr defaultSize="0" print="0" autoFill="0" autoLine="0" autoPict="0" macro="[0]!Macro4">
                <anchor moveWithCells="1">
                  <from>
                    <xdr:col>5</xdr:col>
                    <xdr:colOff>666750</xdr:colOff>
                    <xdr:row>2</xdr:row>
                    <xdr:rowOff>47625</xdr:rowOff>
                  </from>
                  <to>
                    <xdr:col>7</xdr:col>
                    <xdr:colOff>590550</xdr:colOff>
                    <xdr:row>3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4:N42"/>
  <sheetViews>
    <sheetView showGridLines="0" rightToLeft="1" tabSelected="1" zoomScale="80" zoomScaleNormal="80" workbookViewId="0">
      <selection activeCell="E17" sqref="E17"/>
    </sheetView>
  </sheetViews>
  <sheetFormatPr defaultColWidth="9" defaultRowHeight="15"/>
  <cols>
    <col min="1" max="1" width="3.5" style="19" customWidth="1"/>
    <col min="2" max="2" width="13.125" style="19" customWidth="1"/>
    <col min="3" max="6" width="9" style="19"/>
    <col min="7" max="7" width="13" style="19" customWidth="1"/>
    <col min="8" max="8" width="26" style="19" customWidth="1"/>
    <col min="9" max="10" width="9" style="19"/>
    <col min="11" max="11" width="14.375" style="19" customWidth="1"/>
    <col min="12" max="12" width="22.125" style="19" customWidth="1"/>
    <col min="13" max="13" width="16.875" style="19" customWidth="1"/>
    <col min="14" max="16384" width="9" style="19"/>
  </cols>
  <sheetData>
    <row r="4" spans="1:10" ht="36.6" customHeight="1">
      <c r="B4" s="25"/>
    </row>
    <row r="7" spans="1:10" ht="93" customHeight="1"/>
    <row r="8" spans="1:10" ht="35.1" customHeight="1"/>
    <row r="9" spans="1:10" s="55" customFormat="1" ht="18.75">
      <c r="A9" s="325" t="s">
        <v>554</v>
      </c>
      <c r="B9" s="325"/>
      <c r="C9" s="325"/>
    </row>
    <row r="10" spans="1:10" ht="22.35" customHeight="1">
      <c r="B10" s="54" t="s">
        <v>1</v>
      </c>
    </row>
    <row r="11" spans="1:10" ht="27.6" customHeight="1">
      <c r="B11" s="55" t="s">
        <v>550</v>
      </c>
    </row>
    <row r="12" spans="1:10" ht="18.75">
      <c r="B12" s="55"/>
    </row>
    <row r="13" spans="1:10">
      <c r="B13" s="33" t="s">
        <v>3</v>
      </c>
      <c r="C13" s="34"/>
      <c r="D13" s="35"/>
      <c r="E13" s="35"/>
      <c r="F13" s="35"/>
      <c r="G13" s="35"/>
      <c r="H13" s="35"/>
      <c r="I13" s="35"/>
      <c r="J13" s="35"/>
    </row>
    <row r="14" spans="1:10">
      <c r="B14" s="11" t="s">
        <v>389</v>
      </c>
      <c r="C14" s="4"/>
      <c r="D14" s="4"/>
    </row>
    <row r="15" spans="1:10">
      <c r="B15" s="36" t="s">
        <v>4</v>
      </c>
      <c r="C15" s="11" t="s">
        <v>551</v>
      </c>
      <c r="D15" s="4"/>
      <c r="E15" s="4"/>
      <c r="F15" s="4"/>
      <c r="G15" s="4"/>
      <c r="H15" s="4"/>
    </row>
    <row r="16" spans="1:10">
      <c r="B16" s="36" t="s">
        <v>5</v>
      </c>
      <c r="C16" s="11" t="s">
        <v>390</v>
      </c>
      <c r="D16" s="4"/>
      <c r="E16" s="4"/>
      <c r="F16" s="4"/>
      <c r="G16" s="4"/>
      <c r="H16" s="4"/>
    </row>
    <row r="17" spans="1:14" ht="24.75" customHeight="1">
      <c r="B17" s="11" t="s">
        <v>391</v>
      </c>
      <c r="C17" s="48"/>
      <c r="D17" s="47"/>
      <c r="E17" s="47"/>
      <c r="F17" s="47"/>
      <c r="G17" s="47"/>
      <c r="H17" s="35"/>
      <c r="I17" s="35"/>
      <c r="J17" s="35"/>
    </row>
    <row r="18" spans="1:14" ht="18.600000000000001" customHeight="1">
      <c r="B18" s="33" t="s">
        <v>6</v>
      </c>
      <c r="C18" s="33"/>
      <c r="D18" s="34"/>
      <c r="E18" s="88"/>
      <c r="F18" s="88"/>
      <c r="G18" s="88"/>
      <c r="H18" s="88"/>
      <c r="I18" s="88"/>
      <c r="J18" s="88"/>
    </row>
    <row r="19" spans="1:14">
      <c r="B19" s="47" t="s">
        <v>403</v>
      </c>
      <c r="C19" s="47"/>
      <c r="D19" s="47"/>
      <c r="E19" s="87"/>
      <c r="F19" s="87"/>
      <c r="G19" s="87"/>
      <c r="H19" s="87"/>
      <c r="I19" s="38"/>
      <c r="J19" s="38"/>
      <c r="K19" s="88"/>
      <c r="N19" s="88"/>
    </row>
    <row r="20" spans="1:14">
      <c r="B20" s="47" t="s">
        <v>392</v>
      </c>
      <c r="C20" s="47"/>
      <c r="D20" s="47"/>
      <c r="E20" s="87"/>
      <c r="F20" s="87"/>
      <c r="G20" s="87"/>
      <c r="H20" s="87"/>
      <c r="I20" s="38"/>
      <c r="J20" s="38"/>
      <c r="K20" s="88"/>
      <c r="L20" s="88"/>
      <c r="N20" s="88"/>
    </row>
    <row r="21" spans="1:14">
      <c r="B21" s="47" t="s">
        <v>7</v>
      </c>
      <c r="C21" s="47"/>
      <c r="D21" s="47"/>
      <c r="E21" s="87"/>
      <c r="F21" s="87"/>
      <c r="G21" s="87"/>
      <c r="H21" s="87"/>
      <c r="I21" s="38"/>
      <c r="J21" s="38"/>
      <c r="K21" s="88"/>
      <c r="L21" s="88"/>
      <c r="N21" s="88"/>
    </row>
    <row r="22" spans="1:14">
      <c r="B22" s="47" t="s">
        <v>404</v>
      </c>
      <c r="C22" s="47"/>
      <c r="D22" s="47"/>
      <c r="E22" s="47"/>
      <c r="F22" s="47"/>
      <c r="G22" s="47"/>
      <c r="H22" s="87"/>
      <c r="I22" s="88"/>
      <c r="J22" s="88"/>
      <c r="K22" s="88"/>
      <c r="L22" s="88"/>
      <c r="N22" s="88"/>
    </row>
    <row r="23" spans="1:14">
      <c r="B23" s="37"/>
      <c r="C23" s="37"/>
      <c r="D23" s="37"/>
      <c r="E23" s="37"/>
      <c r="G23" s="37"/>
      <c r="H23" s="88"/>
      <c r="I23" s="88"/>
      <c r="J23" s="88"/>
      <c r="K23" s="88"/>
      <c r="L23" s="88"/>
      <c r="N23" s="88"/>
    </row>
    <row r="24" spans="1:14">
      <c r="B24" s="33" t="s">
        <v>8</v>
      </c>
      <c r="C24" s="33"/>
      <c r="D24" s="39"/>
      <c r="E24" s="39"/>
      <c r="F24" s="39"/>
      <c r="G24" s="39"/>
      <c r="H24" s="40"/>
      <c r="I24" s="39"/>
      <c r="J24" s="39"/>
      <c r="K24" s="39"/>
    </row>
    <row r="25" spans="1:14" ht="24.6" hidden="1" customHeight="1">
      <c r="B25" s="328"/>
      <c r="C25" s="328"/>
      <c r="D25" s="328"/>
      <c r="E25" s="328"/>
      <c r="F25" s="328"/>
      <c r="G25" s="328"/>
      <c r="H25" s="328"/>
      <c r="I25" s="328"/>
      <c r="J25" s="328"/>
      <c r="K25" s="328"/>
    </row>
    <row r="26" spans="1:14" ht="23.45" customHeight="1">
      <c r="B26" s="326" t="s">
        <v>393</v>
      </c>
      <c r="C26" s="326"/>
      <c r="D26" s="326"/>
      <c r="E26" s="326"/>
      <c r="F26" s="326"/>
      <c r="G26" s="326"/>
      <c r="H26" s="326"/>
      <c r="I26" s="326"/>
      <c r="J26" s="326"/>
      <c r="K26" s="326"/>
      <c r="L26" s="41"/>
      <c r="N26" s="41"/>
    </row>
    <row r="27" spans="1:14">
      <c r="B27" s="329" t="s">
        <v>405</v>
      </c>
      <c r="C27" s="329"/>
      <c r="D27" s="329"/>
      <c r="E27" s="329"/>
      <c r="F27" s="329"/>
      <c r="G27" s="329"/>
      <c r="H27" s="329"/>
      <c r="I27" s="329"/>
      <c r="J27" s="329"/>
      <c r="K27" s="329"/>
      <c r="L27" s="41"/>
      <c r="N27" s="41"/>
    </row>
    <row r="28" spans="1:14" ht="21.75" customHeight="1">
      <c r="B28" s="329" t="s">
        <v>394</v>
      </c>
      <c r="C28" s="329"/>
      <c r="D28" s="329"/>
      <c r="E28" s="329"/>
      <c r="F28" s="329"/>
      <c r="G28" s="329"/>
      <c r="H28" s="329"/>
      <c r="I28" s="329"/>
      <c r="J28" s="329"/>
      <c r="K28" s="329"/>
      <c r="L28" s="41"/>
      <c r="N28" s="41"/>
    </row>
    <row r="29" spans="1:14" ht="24.6" customHeight="1">
      <c r="B29" s="326" t="s">
        <v>9</v>
      </c>
      <c r="C29" s="326"/>
      <c r="D29" s="326"/>
      <c r="E29" s="326"/>
      <c r="F29" s="326"/>
      <c r="G29" s="326"/>
      <c r="H29" s="326"/>
      <c r="I29" s="326"/>
      <c r="J29" s="326"/>
      <c r="K29" s="326"/>
      <c r="L29" s="42"/>
      <c r="N29" s="41"/>
    </row>
    <row r="30" spans="1:14" ht="23.1" customHeight="1">
      <c r="A30" s="35"/>
      <c r="B30" s="326" t="s">
        <v>552</v>
      </c>
      <c r="C30" s="326"/>
      <c r="D30" s="326"/>
      <c r="E30" s="326"/>
      <c r="F30" s="326"/>
      <c r="G30" s="326"/>
      <c r="H30" s="326"/>
      <c r="I30" s="326"/>
      <c r="J30" s="326"/>
      <c r="K30" s="326"/>
      <c r="L30" s="41"/>
      <c r="M30" s="41"/>
      <c r="N30" s="41"/>
    </row>
    <row r="31" spans="1:14" s="22" customFormat="1" ht="15.6" customHeight="1">
      <c r="B31" s="327" t="s">
        <v>395</v>
      </c>
      <c r="C31" s="327"/>
      <c r="D31" s="327"/>
      <c r="E31" s="327"/>
      <c r="F31" s="327"/>
      <c r="G31" s="327"/>
      <c r="H31" s="327"/>
      <c r="I31" s="5"/>
      <c r="J31" s="5"/>
      <c r="K31" s="5"/>
      <c r="L31" s="3"/>
      <c r="M31" s="3"/>
      <c r="N31" s="3"/>
    </row>
    <row r="32" spans="1:14" ht="20.25" customHeight="1">
      <c r="B32" s="3"/>
      <c r="C32" s="41"/>
      <c r="D32" s="41"/>
      <c r="E32" s="41"/>
      <c r="F32" s="41"/>
      <c r="G32" s="41"/>
      <c r="H32" s="41"/>
    </row>
    <row r="33" spans="2:5">
      <c r="B33" s="82" t="s">
        <v>360</v>
      </c>
    </row>
    <row r="34" spans="2:5">
      <c r="B34" s="84" t="s">
        <v>351</v>
      </c>
    </row>
    <row r="35" spans="2:5">
      <c r="B35" s="83" t="s">
        <v>406</v>
      </c>
    </row>
    <row r="36" spans="2:5">
      <c r="B36" s="81" t="s">
        <v>407</v>
      </c>
    </row>
    <row r="37" spans="2:5">
      <c r="B37" s="81" t="s">
        <v>408</v>
      </c>
    </row>
    <row r="39" spans="2:5">
      <c r="B39" s="85" t="s">
        <v>348</v>
      </c>
    </row>
    <row r="40" spans="2:5">
      <c r="B40" s="81" t="s">
        <v>409</v>
      </c>
    </row>
    <row r="41" spans="2:5">
      <c r="B41" s="81" t="s">
        <v>410</v>
      </c>
      <c r="E41" s="86"/>
    </row>
    <row r="42" spans="2:5">
      <c r="B42" s="81" t="s">
        <v>408</v>
      </c>
    </row>
  </sheetData>
  <sheetProtection sheet="1" objects="1" scenarios="1"/>
  <mergeCells count="8">
    <mergeCell ref="A9:C9"/>
    <mergeCell ref="B29:K29"/>
    <mergeCell ref="B30:K30"/>
    <mergeCell ref="B31:H31"/>
    <mergeCell ref="B25:K25"/>
    <mergeCell ref="B26:K26"/>
    <mergeCell ref="B27:K27"/>
    <mergeCell ref="B28:K28"/>
  </mergeCells>
  <hyperlinks>
    <hyperlink ref="B16" r:id="rId1" display="קישור מענק צמרת"/>
    <hyperlink ref="B15" r:id="rId2" display="קישור מענק מעלה"/>
  </hyperlinks>
  <pageMargins left="0.7" right="0.7" top="0.75" bottom="0.75" header="0.3" footer="0.3"/>
  <pageSetup paperSize="9"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42"/>
  <sheetViews>
    <sheetView showGridLines="0" rightToLeft="1" topLeftCell="A10" zoomScale="80" zoomScaleNormal="80" workbookViewId="0">
      <selection activeCell="I32" sqref="I32"/>
    </sheetView>
  </sheetViews>
  <sheetFormatPr defaultColWidth="9.125" defaultRowHeight="15"/>
  <cols>
    <col min="1" max="1" width="3.125" style="22" customWidth="1"/>
    <col min="2" max="2" width="11.5" style="22" customWidth="1"/>
    <col min="3" max="3" width="25.875" style="22" customWidth="1"/>
    <col min="4" max="4" width="9.125" style="22"/>
    <col min="5" max="5" width="31" style="22" customWidth="1"/>
    <col min="6" max="16384" width="9.125" style="22"/>
  </cols>
  <sheetData>
    <row r="1" spans="1:9" s="19" customFormat="1"/>
    <row r="2" spans="1:9" s="19" customFormat="1"/>
    <row r="3" spans="1:9" s="19" customFormat="1"/>
    <row r="4" spans="1:9" s="19" customFormat="1">
      <c r="A4" s="25"/>
    </row>
    <row r="5" spans="1:9" s="19" customFormat="1"/>
    <row r="6" spans="1:9" s="19" customFormat="1"/>
    <row r="7" spans="1:9" s="19" customFormat="1" ht="95.45" customHeight="1">
      <c r="F7" s="22"/>
      <c r="G7" s="22"/>
      <c r="H7" s="22"/>
      <c r="I7" s="22"/>
    </row>
    <row r="8" spans="1:9" s="19" customFormat="1">
      <c r="A8" s="50"/>
      <c r="B8" s="72" t="s">
        <v>1</v>
      </c>
      <c r="C8" s="50"/>
      <c r="D8" s="50"/>
      <c r="E8" s="50"/>
    </row>
    <row r="9" spans="1:9" s="19" customFormat="1">
      <c r="A9" s="51"/>
      <c r="B9" s="4" t="s">
        <v>2</v>
      </c>
      <c r="C9" s="51"/>
      <c r="D9" s="51"/>
      <c r="E9" s="51"/>
    </row>
    <row r="10" spans="1:9" s="19" customFormat="1"/>
    <row r="11" spans="1:9" s="4" customFormat="1" ht="21" customHeight="1">
      <c r="B11" s="73" t="s">
        <v>10</v>
      </c>
    </row>
    <row r="12" spans="1:9" s="5" customFormat="1" ht="18" customHeight="1" thickBot="1">
      <c r="B12" s="52"/>
      <c r="C12" s="52"/>
      <c r="D12" s="52"/>
      <c r="E12" s="52"/>
    </row>
    <row r="13" spans="1:9" s="5" customFormat="1" ht="18" customHeight="1" thickBot="1">
      <c r="B13" s="252" t="s">
        <v>11</v>
      </c>
      <c r="C13" s="253" t="s">
        <v>12</v>
      </c>
      <c r="D13" s="74"/>
      <c r="E13" s="74"/>
    </row>
    <row r="14" spans="1:9" s="5" customFormat="1">
      <c r="B14" s="75" t="s">
        <v>13</v>
      </c>
      <c r="C14" s="76" t="s">
        <v>14</v>
      </c>
      <c r="D14" s="77"/>
      <c r="E14" s="77"/>
    </row>
    <row r="15" spans="1:9" s="5" customFormat="1">
      <c r="B15" s="75" t="s">
        <v>15</v>
      </c>
      <c r="C15" s="76" t="s">
        <v>10</v>
      </c>
      <c r="D15" s="77"/>
      <c r="E15" s="77"/>
    </row>
    <row r="16" spans="1:9" s="5" customFormat="1">
      <c r="B16" s="75" t="s">
        <v>16</v>
      </c>
      <c r="C16" s="76" t="s">
        <v>17</v>
      </c>
      <c r="D16" s="77"/>
      <c r="E16" s="77"/>
    </row>
    <row r="17" spans="2:5" s="5" customFormat="1">
      <c r="B17" s="75" t="s">
        <v>18</v>
      </c>
      <c r="C17" s="76" t="s">
        <v>493</v>
      </c>
      <c r="D17" s="77"/>
      <c r="E17" s="77"/>
    </row>
    <row r="18" spans="2:5" s="5" customFormat="1">
      <c r="B18" s="75" t="s">
        <v>20</v>
      </c>
      <c r="C18" s="76" t="s">
        <v>475</v>
      </c>
      <c r="D18" s="77"/>
      <c r="E18" s="77"/>
    </row>
    <row r="19" spans="2:5" s="5" customFormat="1">
      <c r="B19" s="75" t="s">
        <v>21</v>
      </c>
      <c r="C19" s="76" t="s">
        <v>19</v>
      </c>
      <c r="D19" s="77"/>
      <c r="E19" s="77"/>
    </row>
    <row r="20" spans="2:5" s="5" customFormat="1">
      <c r="B20" s="75" t="s">
        <v>23</v>
      </c>
      <c r="C20" s="76" t="s">
        <v>368</v>
      </c>
      <c r="D20" s="77"/>
      <c r="E20" s="77"/>
    </row>
    <row r="21" spans="2:5" s="5" customFormat="1">
      <c r="B21" s="75" t="s">
        <v>25</v>
      </c>
      <c r="C21" s="76" t="s">
        <v>22</v>
      </c>
      <c r="D21" s="77"/>
      <c r="E21" s="77"/>
    </row>
    <row r="22" spans="2:5" s="5" customFormat="1">
      <c r="B22" s="75" t="s">
        <v>26</v>
      </c>
      <c r="C22" s="76" t="s">
        <v>24</v>
      </c>
      <c r="D22" s="77"/>
      <c r="E22" s="77"/>
    </row>
    <row r="23" spans="2:5" s="5" customFormat="1">
      <c r="B23" s="75" t="s">
        <v>28</v>
      </c>
      <c r="C23" s="76" t="s">
        <v>369</v>
      </c>
      <c r="D23" s="77"/>
      <c r="E23" s="77"/>
    </row>
    <row r="24" spans="2:5" s="5" customFormat="1">
      <c r="B24" s="75" t="s">
        <v>30</v>
      </c>
      <c r="C24" s="76" t="s">
        <v>27</v>
      </c>
      <c r="D24" s="77"/>
      <c r="E24" s="77"/>
    </row>
    <row r="25" spans="2:5" s="5" customFormat="1">
      <c r="B25" s="75" t="s">
        <v>32</v>
      </c>
      <c r="C25" s="76" t="s">
        <v>469</v>
      </c>
      <c r="D25" s="77"/>
      <c r="E25" s="77"/>
    </row>
    <row r="26" spans="2:5" s="5" customFormat="1">
      <c r="B26" s="75" t="s">
        <v>34</v>
      </c>
      <c r="C26" s="76" t="s">
        <v>29</v>
      </c>
      <c r="D26" s="77"/>
      <c r="E26" s="77"/>
    </row>
    <row r="27" spans="2:5" s="5" customFormat="1">
      <c r="B27" s="75" t="s">
        <v>36</v>
      </c>
      <c r="C27" s="248" t="s">
        <v>470</v>
      </c>
      <c r="D27" s="77"/>
      <c r="E27" s="77"/>
    </row>
    <row r="28" spans="2:5" s="5" customFormat="1">
      <c r="B28" s="75" t="s">
        <v>431</v>
      </c>
      <c r="C28" s="76" t="s">
        <v>31</v>
      </c>
      <c r="D28" s="77"/>
      <c r="E28" s="77"/>
    </row>
    <row r="29" spans="2:5" s="5" customFormat="1">
      <c r="B29" s="75" t="s">
        <v>472</v>
      </c>
      <c r="C29" s="76" t="s">
        <v>33</v>
      </c>
      <c r="D29" s="77"/>
      <c r="E29" s="77"/>
    </row>
    <row r="30" spans="2:5" s="5" customFormat="1">
      <c r="B30" s="75" t="s">
        <v>471</v>
      </c>
      <c r="C30" s="76" t="s">
        <v>35</v>
      </c>
      <c r="D30" s="77"/>
      <c r="E30" s="77"/>
    </row>
    <row r="31" spans="2:5" s="5" customFormat="1" ht="15.75" thickBot="1">
      <c r="B31" s="78" t="s">
        <v>546</v>
      </c>
      <c r="C31" s="79" t="s">
        <v>37</v>
      </c>
      <c r="D31" s="77"/>
      <c r="E31" s="77"/>
    </row>
    <row r="32" spans="2:5">
      <c r="B32" s="1"/>
      <c r="C32" s="2"/>
      <c r="D32" s="1"/>
      <c r="E32" s="1"/>
    </row>
    <row r="33" spans="2:5">
      <c r="B33" s="1"/>
      <c r="D33" s="1"/>
      <c r="E33" s="1"/>
    </row>
    <row r="34" spans="2:5">
      <c r="B34" s="1"/>
      <c r="C34" s="3"/>
      <c r="D34" s="1"/>
      <c r="E34" s="1"/>
    </row>
    <row r="35" spans="2:5">
      <c r="B35" s="1"/>
      <c r="D35" s="1"/>
      <c r="E35" s="1"/>
    </row>
    <row r="36" spans="2:5">
      <c r="B36" s="28"/>
      <c r="C36" s="2"/>
      <c r="D36" s="28"/>
      <c r="E36" s="1"/>
    </row>
    <row r="37" spans="2:5">
      <c r="B37" s="1"/>
      <c r="D37" s="1"/>
      <c r="E37" s="1"/>
    </row>
    <row r="38" spans="2:5">
      <c r="B38" s="1"/>
      <c r="C38" s="29"/>
      <c r="D38" s="1"/>
      <c r="E38" s="1"/>
    </row>
    <row r="39" spans="2:5">
      <c r="B39" s="3"/>
      <c r="D39" s="3"/>
      <c r="E39" s="3"/>
    </row>
    <row r="40" spans="2:5">
      <c r="B40" s="3"/>
      <c r="C40" s="3"/>
      <c r="D40" s="3"/>
      <c r="E40" s="3"/>
    </row>
    <row r="41" spans="2:5">
      <c r="B41" s="3"/>
      <c r="C41" s="3"/>
      <c r="D41" s="3"/>
      <c r="E41" s="3"/>
    </row>
    <row r="42" spans="2:5">
      <c r="B42" s="3"/>
      <c r="C42" s="3"/>
      <c r="D42" s="3"/>
      <c r="E42" s="3"/>
    </row>
  </sheetData>
  <sheetProtection sheet="1" objects="1" scenarios="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B7:J57"/>
  <sheetViews>
    <sheetView showGridLines="0" rightToLeft="1" topLeftCell="A33" zoomScale="80" zoomScaleNormal="80" workbookViewId="0">
      <selection activeCell="B17" sqref="B17"/>
    </sheetView>
  </sheetViews>
  <sheetFormatPr defaultColWidth="9.125" defaultRowHeight="15"/>
  <cols>
    <col min="1" max="1" width="6.625" style="19" customWidth="1"/>
    <col min="2" max="2" width="5" style="19" customWidth="1"/>
    <col min="3" max="3" width="47.625" style="19" customWidth="1"/>
    <col min="4" max="4" width="19.625" style="19" customWidth="1"/>
    <col min="5" max="5" width="7" style="19" customWidth="1"/>
    <col min="6" max="6" width="11.125" style="19" hidden="1" customWidth="1"/>
    <col min="7" max="16384" width="9.125" style="19"/>
  </cols>
  <sheetData>
    <row r="7" spans="2:10" ht="68.45" customHeight="1"/>
    <row r="8" spans="2:10">
      <c r="B8" s="72" t="s">
        <v>38</v>
      </c>
    </row>
    <row r="9" spans="2:10">
      <c r="B9" s="4" t="s">
        <v>39</v>
      </c>
      <c r="C9" s="50"/>
    </row>
    <row r="10" spans="2:10">
      <c r="B10" s="4"/>
      <c r="C10" s="50"/>
    </row>
    <row r="11" spans="2:10">
      <c r="B11" s="4"/>
      <c r="C11" s="50"/>
    </row>
    <row r="12" spans="2:10">
      <c r="B12" s="53" t="s">
        <v>40</v>
      </c>
    </row>
    <row r="13" spans="2:10">
      <c r="B13" s="53"/>
    </row>
    <row r="14" spans="2:10">
      <c r="B14" s="4" t="s">
        <v>345</v>
      </c>
      <c r="C14" s="56"/>
      <c r="D14" s="41"/>
      <c r="E14" s="41"/>
      <c r="F14" s="41"/>
      <c r="G14" s="41"/>
      <c r="H14" s="41"/>
    </row>
    <row r="15" spans="2:10">
      <c r="B15" s="45" t="s">
        <v>41</v>
      </c>
      <c r="C15" s="30"/>
      <c r="D15" s="41"/>
      <c r="E15" s="41"/>
      <c r="F15" s="41"/>
      <c r="G15" s="41"/>
      <c r="H15" s="41"/>
    </row>
    <row r="16" spans="2:10">
      <c r="B16" s="4" t="s">
        <v>42</v>
      </c>
      <c r="C16" s="4"/>
      <c r="D16" s="41"/>
      <c r="E16" s="41"/>
      <c r="F16" s="41"/>
      <c r="G16" s="41"/>
      <c r="H16" s="41"/>
      <c r="I16" s="41"/>
      <c r="J16" s="41"/>
    </row>
    <row r="17" spans="2:10">
      <c r="B17" s="4" t="s">
        <v>553</v>
      </c>
      <c r="C17" s="4"/>
      <c r="D17" s="41"/>
      <c r="E17" s="41"/>
      <c r="F17" s="41"/>
      <c r="G17" s="41"/>
      <c r="H17" s="41"/>
      <c r="I17" s="41"/>
      <c r="J17" s="41"/>
    </row>
    <row r="18" spans="2:10">
      <c r="B18" s="4" t="s">
        <v>396</v>
      </c>
      <c r="C18" s="4"/>
      <c r="D18" s="41"/>
      <c r="E18" s="41"/>
      <c r="F18" s="41"/>
      <c r="G18" s="41"/>
      <c r="H18" s="41"/>
      <c r="I18" s="41"/>
      <c r="J18" s="41"/>
    </row>
    <row r="19" spans="2:10">
      <c r="B19" s="4"/>
      <c r="C19" s="4"/>
      <c r="D19" s="41"/>
      <c r="E19" s="41"/>
      <c r="F19" s="41"/>
      <c r="G19" s="41"/>
      <c r="H19" s="41"/>
      <c r="I19" s="41"/>
      <c r="J19" s="41"/>
    </row>
    <row r="20" spans="2:10">
      <c r="B20" s="57"/>
      <c r="C20" s="58"/>
      <c r="D20" s="59"/>
      <c r="E20" s="60"/>
      <c r="F20" s="41"/>
      <c r="G20" s="41"/>
      <c r="H20" s="41"/>
      <c r="I20" s="41"/>
      <c r="J20" s="41"/>
    </row>
    <row r="21" spans="2:10">
      <c r="B21" s="61"/>
      <c r="C21" s="5"/>
      <c r="D21" s="41"/>
      <c r="E21" s="62"/>
      <c r="F21" s="41"/>
      <c r="G21" s="41"/>
      <c r="H21" s="41"/>
      <c r="I21" s="41"/>
      <c r="J21" s="41"/>
    </row>
    <row r="22" spans="2:10">
      <c r="B22" s="63"/>
      <c r="C22" s="5" t="s">
        <v>43</v>
      </c>
      <c r="D22" s="93"/>
      <c r="E22" s="62"/>
      <c r="F22" s="41"/>
      <c r="G22" s="41"/>
      <c r="H22" s="41"/>
      <c r="I22" s="41"/>
      <c r="J22" s="41"/>
    </row>
    <row r="23" spans="2:10">
      <c r="B23" s="63"/>
      <c r="C23" s="5"/>
      <c r="D23" s="94"/>
      <c r="E23" s="62"/>
      <c r="F23" s="41"/>
      <c r="G23" s="41"/>
      <c r="H23" s="41"/>
      <c r="I23" s="41"/>
      <c r="J23" s="41"/>
    </row>
    <row r="24" spans="2:10">
      <c r="B24" s="64"/>
      <c r="C24" s="5" t="s">
        <v>44</v>
      </c>
      <c r="D24" s="93"/>
      <c r="E24" s="65"/>
      <c r="F24" s="43"/>
      <c r="G24" s="41"/>
      <c r="H24" s="41"/>
      <c r="I24" s="41"/>
      <c r="J24" s="41"/>
    </row>
    <row r="25" spans="2:10">
      <c r="B25" s="64"/>
      <c r="C25" s="5"/>
      <c r="D25" s="95"/>
      <c r="E25" s="65"/>
      <c r="F25" s="43"/>
      <c r="G25" s="41"/>
      <c r="H25" s="41"/>
      <c r="I25" s="41"/>
      <c r="J25" s="41"/>
    </row>
    <row r="26" spans="2:10">
      <c r="B26" s="64"/>
      <c r="C26" s="5" t="s">
        <v>0</v>
      </c>
      <c r="D26" s="96" t="s">
        <v>361</v>
      </c>
      <c r="E26" s="65"/>
      <c r="F26" s="43"/>
      <c r="G26" s="41"/>
      <c r="H26" s="41"/>
      <c r="I26" s="41"/>
      <c r="J26" s="41"/>
    </row>
    <row r="27" spans="2:10">
      <c r="B27" s="64"/>
      <c r="C27" s="5"/>
      <c r="D27" s="95"/>
      <c r="E27" s="65"/>
      <c r="F27" s="43"/>
      <c r="G27" s="41"/>
      <c r="H27" s="41"/>
      <c r="I27" s="41"/>
      <c r="J27" s="41"/>
    </row>
    <row r="28" spans="2:10">
      <c r="B28" s="64"/>
      <c r="C28" s="89" t="s">
        <v>45</v>
      </c>
      <c r="D28" s="96"/>
      <c r="E28" s="65"/>
      <c r="F28" s="43"/>
      <c r="G28" s="41"/>
      <c r="H28" s="41"/>
      <c r="I28" s="41"/>
      <c r="J28" s="41"/>
    </row>
    <row r="29" spans="2:10">
      <c r="B29" s="64"/>
      <c r="C29" s="5"/>
      <c r="D29" s="95"/>
      <c r="E29" s="65"/>
      <c r="F29" s="43"/>
      <c r="G29" s="41"/>
      <c r="H29" s="41"/>
      <c r="I29" s="41"/>
      <c r="J29" s="41"/>
    </row>
    <row r="30" spans="2:10">
      <c r="B30" s="64"/>
      <c r="C30" s="89" t="s">
        <v>46</v>
      </c>
      <c r="D30" s="96"/>
      <c r="E30" s="62"/>
      <c r="F30" s="43"/>
      <c r="G30" s="41"/>
      <c r="H30" s="41"/>
      <c r="I30" s="41"/>
      <c r="J30" s="41"/>
    </row>
    <row r="31" spans="2:10">
      <c r="B31" s="64"/>
      <c r="C31" s="5"/>
      <c r="D31" s="95"/>
      <c r="E31" s="62"/>
      <c r="F31" s="43"/>
      <c r="G31" s="41"/>
      <c r="H31" s="41"/>
      <c r="I31" s="41"/>
      <c r="J31" s="41"/>
    </row>
    <row r="32" spans="2:10">
      <c r="B32" s="64"/>
      <c r="C32" s="89" t="s">
        <v>47</v>
      </c>
      <c r="D32" s="96"/>
      <c r="E32" s="62"/>
      <c r="F32" s="43"/>
      <c r="G32" s="41"/>
      <c r="H32" s="41"/>
      <c r="I32" s="41"/>
      <c r="J32" s="41"/>
    </row>
    <row r="33" spans="2:10">
      <c r="B33" s="64"/>
      <c r="C33" s="5"/>
      <c r="D33" s="95"/>
      <c r="E33" s="65"/>
      <c r="F33" s="43"/>
      <c r="G33" s="41"/>
      <c r="H33" s="41"/>
      <c r="I33" s="41"/>
      <c r="J33" s="41"/>
    </row>
    <row r="34" spans="2:10">
      <c r="B34" s="64"/>
      <c r="C34" s="89" t="s">
        <v>48</v>
      </c>
      <c r="D34" s="96"/>
      <c r="E34" s="62"/>
      <c r="F34" s="43"/>
      <c r="G34" s="41"/>
      <c r="H34" s="41"/>
      <c r="I34" s="41"/>
      <c r="J34" s="41"/>
    </row>
    <row r="35" spans="2:10">
      <c r="B35" s="64"/>
      <c r="C35" s="89"/>
      <c r="D35" s="95"/>
      <c r="E35" s="62"/>
      <c r="F35" s="43"/>
      <c r="G35" s="41"/>
      <c r="H35" s="41"/>
      <c r="I35" s="41"/>
      <c r="J35" s="41"/>
    </row>
    <row r="36" spans="2:10">
      <c r="B36" s="64"/>
      <c r="C36" s="24" t="s">
        <v>347</v>
      </c>
      <c r="D36" s="97"/>
      <c r="E36" s="62"/>
      <c r="F36" s="43"/>
      <c r="G36" s="41"/>
      <c r="H36" s="41"/>
      <c r="I36" s="41"/>
      <c r="J36" s="41"/>
    </row>
    <row r="37" spans="2:10">
      <c r="B37" s="64"/>
      <c r="C37" s="89"/>
      <c r="D37" s="95"/>
      <c r="E37" s="62"/>
      <c r="F37" s="43"/>
      <c r="G37" s="41"/>
      <c r="H37" s="41"/>
      <c r="I37" s="41"/>
      <c r="J37" s="41"/>
    </row>
    <row r="38" spans="2:10">
      <c r="B38" s="64"/>
      <c r="C38" s="5" t="s">
        <v>49</v>
      </c>
      <c r="D38" s="96"/>
      <c r="E38" s="65"/>
      <c r="F38" s="43"/>
      <c r="G38" s="41"/>
      <c r="H38" s="41"/>
      <c r="I38" s="41"/>
      <c r="J38" s="41"/>
    </row>
    <row r="39" spans="2:10">
      <c r="B39" s="64"/>
      <c r="C39" s="5"/>
      <c r="D39" s="95"/>
      <c r="E39" s="65"/>
      <c r="F39" s="43"/>
      <c r="G39" s="41"/>
      <c r="H39" s="41"/>
      <c r="I39" s="41"/>
      <c r="J39" s="41"/>
    </row>
    <row r="40" spans="2:10">
      <c r="B40" s="64"/>
      <c r="C40" s="89" t="s">
        <v>50</v>
      </c>
      <c r="D40" s="96"/>
      <c r="E40" s="62"/>
      <c r="F40" s="43"/>
      <c r="G40" s="41"/>
      <c r="H40" s="41"/>
      <c r="I40" s="41"/>
      <c r="J40" s="41"/>
    </row>
    <row r="41" spans="2:10">
      <c r="B41" s="64"/>
      <c r="C41" s="5"/>
      <c r="D41" s="95"/>
      <c r="E41" s="65"/>
      <c r="F41" s="43"/>
      <c r="G41" s="41"/>
      <c r="H41" s="41"/>
      <c r="I41" s="41"/>
      <c r="J41" s="41"/>
    </row>
    <row r="42" spans="2:10">
      <c r="B42" s="64"/>
      <c r="C42" s="5" t="s">
        <v>51</v>
      </c>
      <c r="D42" s="96"/>
      <c r="E42" s="65"/>
      <c r="F42" s="43"/>
      <c r="G42" s="41"/>
      <c r="H42" s="41"/>
      <c r="I42" s="41"/>
      <c r="J42" s="41"/>
    </row>
    <row r="43" spans="2:10">
      <c r="B43" s="64"/>
      <c r="C43" s="4"/>
      <c r="D43" s="95"/>
      <c r="E43" s="66"/>
      <c r="F43" s="43"/>
      <c r="G43" s="41"/>
      <c r="H43" s="41"/>
      <c r="I43" s="41"/>
      <c r="J43" s="41"/>
    </row>
    <row r="44" spans="2:10">
      <c r="B44" s="64"/>
      <c r="C44" s="5" t="s">
        <v>52</v>
      </c>
      <c r="D44" s="96"/>
      <c r="E44" s="66"/>
      <c r="F44" s="43"/>
      <c r="G44" s="41"/>
      <c r="H44" s="41"/>
      <c r="I44" s="41"/>
      <c r="J44" s="41"/>
    </row>
    <row r="45" spans="2:10">
      <c r="B45" s="64"/>
      <c r="C45" s="5"/>
      <c r="D45" s="95"/>
      <c r="E45" s="66"/>
      <c r="F45" s="43"/>
      <c r="G45" s="41"/>
      <c r="H45" s="41"/>
      <c r="I45" s="41"/>
      <c r="J45" s="41"/>
    </row>
    <row r="46" spans="2:10" ht="30">
      <c r="B46" s="64"/>
      <c r="C46" s="254" t="s">
        <v>473</v>
      </c>
      <c r="D46" s="255" t="s">
        <v>549</v>
      </c>
      <c r="E46" s="66"/>
      <c r="F46" s="43"/>
      <c r="G46" s="41"/>
      <c r="H46" s="41"/>
      <c r="I46" s="41"/>
      <c r="J46" s="41"/>
    </row>
    <row r="47" spans="2:10">
      <c r="B47" s="64"/>
      <c r="C47" s="90" t="s">
        <v>474</v>
      </c>
      <c r="D47" s="95"/>
      <c r="E47" s="66"/>
      <c r="F47" s="43"/>
      <c r="G47" s="41"/>
      <c r="H47" s="41"/>
      <c r="I47" s="41"/>
      <c r="J47" s="41"/>
    </row>
    <row r="48" spans="2:10" ht="15.75" thickBot="1">
      <c r="B48" s="67"/>
      <c r="C48" s="68"/>
      <c r="D48" s="69"/>
      <c r="E48" s="70"/>
      <c r="F48" s="44"/>
      <c r="G48" s="41"/>
      <c r="H48" s="41"/>
      <c r="I48" s="41"/>
      <c r="J48" s="41"/>
    </row>
    <row r="49" spans="2:10" ht="18.95" customHeight="1">
      <c r="B49" s="41"/>
      <c r="C49" s="3"/>
      <c r="D49" s="41"/>
      <c r="E49" s="41"/>
      <c r="F49" s="41"/>
      <c r="G49" s="41"/>
      <c r="H49" s="41"/>
      <c r="I49" s="41"/>
      <c r="J49" s="41"/>
    </row>
    <row r="50" spans="2:10">
      <c r="B50" s="41"/>
      <c r="J50" s="41"/>
    </row>
    <row r="51" spans="2:10">
      <c r="B51" s="41"/>
      <c r="J51" s="41"/>
    </row>
    <row r="52" spans="2:10">
      <c r="J52" s="41"/>
    </row>
    <row r="53" spans="2:10">
      <c r="B53" s="41"/>
      <c r="J53" s="41"/>
    </row>
    <row r="54" spans="2:10">
      <c r="B54" s="41"/>
      <c r="J54" s="41"/>
    </row>
    <row r="55" spans="2:10">
      <c r="B55" s="41"/>
      <c r="C55" s="41"/>
      <c r="D55" s="41"/>
      <c r="E55" s="41"/>
      <c r="F55" s="41"/>
      <c r="G55" s="41"/>
      <c r="H55" s="41"/>
      <c r="I55" s="41"/>
      <c r="J55" s="41"/>
    </row>
    <row r="56" spans="2:10">
      <c r="B56" s="41"/>
      <c r="C56" s="41"/>
      <c r="D56" s="41"/>
      <c r="E56" s="41"/>
      <c r="F56" s="41"/>
      <c r="G56" s="41"/>
      <c r="H56" s="41"/>
      <c r="I56" s="41"/>
      <c r="J56" s="41"/>
    </row>
    <row r="57" spans="2:10">
      <c r="B57" s="41"/>
      <c r="C57" s="41"/>
      <c r="D57" s="41"/>
      <c r="E57" s="41"/>
      <c r="F57" s="41"/>
      <c r="G57" s="41"/>
      <c r="H57" s="41"/>
      <c r="I57" s="41"/>
      <c r="J57" s="41"/>
    </row>
  </sheetData>
  <sheetProtection sheet="1" objects="1" scenarios="1"/>
  <dataValidations count="2">
    <dataValidation type="whole" allowBlank="1" showInputMessage="1" showErrorMessage="1" error="נא לכתוב מספר בין 10 ל80" sqref="D42:D45 D47">
      <formula1>10</formula1>
      <formula2>80</formula2>
    </dataValidation>
    <dataValidation type="list" allowBlank="1" showInputMessage="1" showErrorMessage="1" error="נא לכתוב מספר בין 10 ל80" sqref="D46">
      <formula1>"נא לבחור, כן, לא"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ניהול!$A$2:$A$9</xm:f>
          </x14:formula1>
          <xm:sqref>D26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N51"/>
  <sheetViews>
    <sheetView rightToLeft="1" zoomScale="80" zoomScaleNormal="80" workbookViewId="0">
      <pane xSplit="2" ySplit="7" topLeftCell="C30" activePane="bottomRight" state="frozen"/>
      <selection pane="topRight" activeCell="D34" sqref="D34"/>
      <selection pane="bottomLeft" activeCell="D34" sqref="D34"/>
      <selection pane="bottomRight" activeCell="G46" sqref="G46"/>
    </sheetView>
  </sheetViews>
  <sheetFormatPr defaultColWidth="9" defaultRowHeight="15"/>
  <cols>
    <col min="1" max="1" width="2.5" style="6" customWidth="1"/>
    <col min="2" max="2" width="30.875" style="7" customWidth="1"/>
    <col min="3" max="3" width="11.625" style="6" customWidth="1"/>
    <col min="4" max="4" width="10.375" style="6" customWidth="1"/>
    <col min="5" max="5" width="11.125" style="6" customWidth="1"/>
    <col min="6" max="6" width="2.125" style="6" customWidth="1"/>
    <col min="7" max="7" width="10.375" style="6" customWidth="1"/>
    <col min="8" max="8" width="9.625" style="6" customWidth="1"/>
    <col min="9" max="9" width="27.625" style="6" customWidth="1"/>
    <col min="10" max="10" width="1.375" style="6" customWidth="1"/>
    <col min="11" max="11" width="26" style="6" customWidth="1"/>
    <col min="12" max="12" width="9" style="6"/>
    <col min="13" max="13" width="10.375" style="6" customWidth="1"/>
    <col min="14" max="14" width="14" style="6" customWidth="1"/>
    <col min="15" max="16384" width="9" style="6"/>
  </cols>
  <sheetData>
    <row r="1" spans="2:14">
      <c r="B1" s="100" t="str">
        <f>'ב. תוכן עניינים'!C17</f>
        <v>ציוד כללי למתחם</v>
      </c>
      <c r="C1" s="258" t="str">
        <f>IF('ג. שאלון למילוי מגיש הבקשה'!$D$46="כן","התקבל מימון ביטוח לאומי, אסור לבקש מימון כפול","")</f>
        <v/>
      </c>
      <c r="D1" s="101"/>
      <c r="E1" s="101"/>
      <c r="F1" s="101"/>
      <c r="G1" s="282" t="s">
        <v>351</v>
      </c>
      <c r="H1" s="24"/>
      <c r="I1" s="102"/>
      <c r="J1" s="102"/>
      <c r="K1" s="283" t="s">
        <v>348</v>
      </c>
      <c r="L1" s="284"/>
      <c r="M1" s="103"/>
      <c r="N1" s="103"/>
    </row>
    <row r="2" spans="2:14">
      <c r="B2" s="101" t="s">
        <v>53</v>
      </c>
      <c r="C2" s="101">
        <f>'ג. שאלון למילוי מגיש הבקשה'!D24</f>
        <v>0</v>
      </c>
      <c r="D2" s="103"/>
      <c r="E2" s="103"/>
      <c r="F2" s="104"/>
      <c r="G2" s="285" t="s">
        <v>397</v>
      </c>
      <c r="H2" s="103"/>
      <c r="I2" s="103"/>
      <c r="J2" s="103"/>
      <c r="K2" s="103" t="s">
        <v>349</v>
      </c>
      <c r="L2" s="103"/>
      <c r="M2" s="103"/>
      <c r="N2" s="103"/>
    </row>
    <row r="3" spans="2:14">
      <c r="B3" s="101" t="s">
        <v>54</v>
      </c>
      <c r="C3" s="101" t="str">
        <f>'ג. שאלון למילוי מגיש הבקשה'!D26</f>
        <v>נא לבחור מתוך הרשימה</v>
      </c>
      <c r="D3" s="103"/>
      <c r="E3" s="103"/>
      <c r="F3" s="101"/>
      <c r="G3" s="285" t="s">
        <v>358</v>
      </c>
      <c r="H3" s="101"/>
      <c r="I3" s="103"/>
      <c r="J3" s="103"/>
      <c r="K3" s="83" t="s">
        <v>398</v>
      </c>
      <c r="L3" s="103"/>
      <c r="M3" s="103"/>
      <c r="N3" s="103"/>
    </row>
    <row r="4" spans="2:14">
      <c r="B4" s="104" t="s">
        <v>55</v>
      </c>
      <c r="C4" s="101">
        <f>'ג. שאלון למילוי מגיש הבקשה'!D42</f>
        <v>0</v>
      </c>
      <c r="D4" s="103"/>
      <c r="E4" s="103"/>
      <c r="F4" s="104"/>
      <c r="G4" s="285" t="s">
        <v>350</v>
      </c>
      <c r="H4" s="101"/>
      <c r="I4" s="103"/>
      <c r="J4" s="103"/>
      <c r="K4" s="285" t="s">
        <v>350</v>
      </c>
      <c r="L4" s="103"/>
      <c r="M4" s="103"/>
      <c r="N4" s="103"/>
    </row>
    <row r="5" spans="2:14" s="288" customFormat="1">
      <c r="B5" s="105"/>
      <c r="C5" s="106"/>
      <c r="D5" s="286"/>
      <c r="E5" s="286"/>
      <c r="F5" s="105"/>
      <c r="G5" s="287"/>
      <c r="H5" s="106"/>
      <c r="I5" s="286"/>
      <c r="J5" s="286"/>
      <c r="K5" s="287"/>
      <c r="L5" s="286"/>
      <c r="M5" s="286"/>
      <c r="N5" s="286"/>
    </row>
    <row r="6" spans="2:14">
      <c r="B6" s="330" t="s">
        <v>56</v>
      </c>
      <c r="C6" s="331"/>
      <c r="D6" s="331"/>
      <c r="E6" s="332"/>
      <c r="F6" s="103"/>
      <c r="G6" s="330" t="s">
        <v>57</v>
      </c>
      <c r="H6" s="331"/>
      <c r="I6" s="333"/>
      <c r="J6" s="103"/>
      <c r="K6" s="334" t="s">
        <v>58</v>
      </c>
      <c r="L6" s="335"/>
      <c r="M6" s="335"/>
      <c r="N6" s="336"/>
    </row>
    <row r="7" spans="2:14" s="7" customFormat="1" ht="60">
      <c r="B7" s="182" t="s">
        <v>59</v>
      </c>
      <c r="C7" s="182" t="s">
        <v>60</v>
      </c>
      <c r="D7" s="182" t="s">
        <v>61</v>
      </c>
      <c r="E7" s="182" t="s">
        <v>62</v>
      </c>
      <c r="F7" s="107"/>
      <c r="G7" s="289" t="s">
        <v>63</v>
      </c>
      <c r="H7" s="289" t="s">
        <v>64</v>
      </c>
      <c r="I7" s="182" t="s">
        <v>65</v>
      </c>
      <c r="J7" s="107"/>
      <c r="K7" s="133" t="s">
        <v>66</v>
      </c>
      <c r="L7" s="133" t="s">
        <v>67</v>
      </c>
      <c r="M7" s="133" t="s">
        <v>68</v>
      </c>
      <c r="N7" s="133" t="s">
        <v>69</v>
      </c>
    </row>
    <row r="8" spans="2:14">
      <c r="B8" s="109" t="s">
        <v>525</v>
      </c>
      <c r="C8" s="110"/>
      <c r="D8" s="110"/>
      <c r="E8" s="111"/>
      <c r="F8" s="103"/>
      <c r="G8" s="109" t="str">
        <f>B8</f>
        <v>ציוד סננאות ותעסוקה</v>
      </c>
      <c r="H8" s="110"/>
      <c r="I8" s="111"/>
      <c r="J8" s="103"/>
      <c r="K8" s="109" t="str">
        <f>G8</f>
        <v>ציוד סננאות ותעסוקה</v>
      </c>
      <c r="L8" s="110"/>
      <c r="M8" s="110"/>
      <c r="N8" s="111"/>
    </row>
    <row r="9" spans="2:14" ht="30">
      <c r="B9" s="161" t="s">
        <v>494</v>
      </c>
      <c r="C9" s="250">
        <f>IF($C$4&lt;31,1,IF($C$4&lt;61,2,3))</f>
        <v>1</v>
      </c>
      <c r="D9" s="249">
        <v>30000</v>
      </c>
      <c r="E9" s="232">
        <f t="shared" ref="E9:E20" si="0">D9*C9</f>
        <v>30000</v>
      </c>
      <c r="F9" s="12" t="str">
        <f>IF(C$1="","","אסור להזמין")</f>
        <v/>
      </c>
      <c r="G9" s="322"/>
      <c r="H9" s="207">
        <f t="shared" ref="H9:H10" si="1">G9*D9</f>
        <v>0</v>
      </c>
      <c r="I9" s="213"/>
      <c r="K9" s="31"/>
      <c r="L9" s="31"/>
      <c r="M9" s="99"/>
      <c r="N9" s="32"/>
    </row>
    <row r="10" spans="2:14" ht="30">
      <c r="B10" s="161" t="s">
        <v>495</v>
      </c>
      <c r="C10" s="250">
        <f>IF($C$4&lt;31,1,IF($C$4&lt;61,2,3))</f>
        <v>1</v>
      </c>
      <c r="D10" s="249">
        <v>18000</v>
      </c>
      <c r="E10" s="232">
        <f>D10*C10</f>
        <v>18000</v>
      </c>
      <c r="F10" s="12" t="str">
        <f>IF(C$1="","","אסור להזמין")</f>
        <v/>
      </c>
      <c r="G10" s="322"/>
      <c r="H10" s="207">
        <f t="shared" si="1"/>
        <v>0</v>
      </c>
      <c r="I10" s="213"/>
      <c r="K10" s="31"/>
      <c r="L10" s="31"/>
      <c r="M10" s="99"/>
      <c r="N10" s="32"/>
    </row>
    <row r="11" spans="2:14" s="10" customFormat="1">
      <c r="B11" s="270" t="s">
        <v>526</v>
      </c>
      <c r="C11" s="270"/>
      <c r="D11" s="270"/>
      <c r="E11" s="270">
        <f>SUM(E9:E10)</f>
        <v>48000</v>
      </c>
      <c r="G11" s="121"/>
      <c r="H11" s="270">
        <f>SUM(H9:H10)</f>
        <v>0</v>
      </c>
      <c r="I11" s="122" t="str">
        <f>B11</f>
        <v>סה"כ ציוד סדנאות ותעסוקה כולל מע"מ</v>
      </c>
      <c r="J11" s="102"/>
      <c r="K11" s="122" t="str">
        <f>B11</f>
        <v>סה"כ ציוד סדנאות ותעסוקה כולל מע"מ</v>
      </c>
      <c r="L11" s="122"/>
      <c r="M11" s="122"/>
      <c r="N11" s="270">
        <f>SUM(N9:N10)</f>
        <v>0</v>
      </c>
    </row>
    <row r="12" spans="2:14">
      <c r="B12" s="109" t="s">
        <v>476</v>
      </c>
      <c r="C12" s="110"/>
      <c r="D12" s="110"/>
      <c r="E12" s="111"/>
      <c r="G12" s="109" t="str">
        <f>B12</f>
        <v xml:space="preserve">ריהוט וציוד חללים משותפים  </v>
      </c>
      <c r="H12" s="111"/>
      <c r="I12" s="111"/>
      <c r="J12" s="103"/>
      <c r="K12" s="109" t="str">
        <f>G12</f>
        <v xml:space="preserve">ריהוט וציוד חללים משותפים  </v>
      </c>
      <c r="L12" s="110"/>
      <c r="M12" s="110"/>
      <c r="N12" s="111"/>
    </row>
    <row r="13" spans="2:14">
      <c r="B13" s="161" t="s">
        <v>478</v>
      </c>
      <c r="C13" s="250">
        <f>IF($C$4&lt;31,1,IF($C$4&lt;61,2,3))</f>
        <v>1</v>
      </c>
      <c r="D13" s="249">
        <v>10000</v>
      </c>
      <c r="E13" s="232">
        <f t="shared" si="0"/>
        <v>10000</v>
      </c>
      <c r="F13" s="12" t="str">
        <f t="shared" ref="F13:F15" si="2">IF(C$1="","","אסור להזמין")</f>
        <v/>
      </c>
      <c r="G13" s="322"/>
      <c r="H13" s="207">
        <f t="shared" ref="H13:H15" si="3">G13*D13</f>
        <v>0</v>
      </c>
      <c r="I13" s="213"/>
      <c r="K13" s="31"/>
      <c r="L13" s="31"/>
      <c r="M13" s="99"/>
      <c r="N13" s="32"/>
    </row>
    <row r="14" spans="2:14">
      <c r="B14" s="161" t="s">
        <v>480</v>
      </c>
      <c r="C14" s="256">
        <f>ROUNDUP($C$4/10,0)</f>
        <v>0</v>
      </c>
      <c r="D14" s="249">
        <v>1000</v>
      </c>
      <c r="E14" s="232">
        <f t="shared" si="0"/>
        <v>0</v>
      </c>
      <c r="F14" s="12" t="str">
        <f t="shared" si="2"/>
        <v/>
      </c>
      <c r="G14" s="322"/>
      <c r="H14" s="207">
        <f t="shared" si="3"/>
        <v>0</v>
      </c>
      <c r="I14" s="213"/>
      <c r="K14" s="31"/>
      <c r="L14" s="31"/>
      <c r="M14" s="99"/>
      <c r="N14" s="32"/>
    </row>
    <row r="15" spans="2:14">
      <c r="B15" s="257" t="s">
        <v>479</v>
      </c>
      <c r="C15" s="249">
        <v>1</v>
      </c>
      <c r="D15" s="250">
        <f>IF($C$4&lt;31,12000,IF($C$4&lt;61,15000,20000))</f>
        <v>12000</v>
      </c>
      <c r="E15" s="232">
        <f t="shared" si="0"/>
        <v>12000</v>
      </c>
      <c r="F15" s="12" t="str">
        <f t="shared" si="2"/>
        <v/>
      </c>
      <c r="G15" s="322"/>
      <c r="H15" s="207">
        <f t="shared" si="3"/>
        <v>0</v>
      </c>
      <c r="I15" s="213"/>
      <c r="K15" s="31"/>
      <c r="L15" s="31"/>
      <c r="M15" s="99"/>
      <c r="N15" s="32"/>
    </row>
    <row r="16" spans="2:14" s="10" customFormat="1">
      <c r="B16" s="270" t="s">
        <v>477</v>
      </c>
      <c r="C16" s="270"/>
      <c r="D16" s="270"/>
      <c r="E16" s="270">
        <f>SUM(E13:E15)</f>
        <v>22000</v>
      </c>
      <c r="G16" s="320"/>
      <c r="H16" s="270">
        <f>SUM(H13:H15)</f>
        <v>0</v>
      </c>
      <c r="I16" s="214" t="str">
        <f>B16</f>
        <v>סה"כ ריהוט וציוד חללים משותפים כולל מע"מ</v>
      </c>
      <c r="J16" s="102"/>
      <c r="K16" s="122" t="str">
        <f>B16</f>
        <v>סה"כ ריהוט וציוד חללים משותפים כולל מע"מ</v>
      </c>
      <c r="L16" s="122"/>
      <c r="M16" s="122"/>
      <c r="N16" s="270">
        <f>SUM(N13:N15)</f>
        <v>0</v>
      </c>
    </row>
    <row r="17" spans="2:14">
      <c r="B17" s="117" t="s">
        <v>482</v>
      </c>
      <c r="C17" s="118"/>
      <c r="D17" s="118"/>
      <c r="E17" s="119"/>
      <c r="G17" s="321" t="str">
        <f>B17</f>
        <v>ציוד מולטימדיה כללי</v>
      </c>
      <c r="H17" s="119"/>
      <c r="I17" s="319"/>
      <c r="J17" s="103"/>
      <c r="K17" s="117" t="str">
        <f>G17</f>
        <v>ציוד מולטימדיה כללי</v>
      </c>
      <c r="L17" s="118"/>
      <c r="M17" s="118"/>
      <c r="N17" s="119"/>
    </row>
    <row r="18" spans="2:14">
      <c r="B18" s="161" t="s">
        <v>481</v>
      </c>
      <c r="C18" s="249">
        <v>1</v>
      </c>
      <c r="D18" s="249">
        <v>8000</v>
      </c>
      <c r="E18" s="232">
        <f t="shared" si="0"/>
        <v>8000</v>
      </c>
      <c r="F18" s="12" t="str">
        <f t="shared" ref="F18:F20" si="4">IF(C$1="","","אסור להזמין")</f>
        <v/>
      </c>
      <c r="G18" s="322"/>
      <c r="H18" s="207">
        <f t="shared" ref="H18:H20" si="5">G18*D18</f>
        <v>0</v>
      </c>
      <c r="I18" s="213"/>
      <c r="K18" s="31"/>
      <c r="L18" s="31"/>
      <c r="M18" s="99"/>
      <c r="N18" s="32"/>
    </row>
    <row r="19" spans="2:14">
      <c r="B19" s="251" t="s">
        <v>504</v>
      </c>
      <c r="C19" s="250">
        <f>IF($C$4&lt;31,1,IF($C$4&lt;61,2,3))</f>
        <v>1</v>
      </c>
      <c r="D19" s="249">
        <v>5000</v>
      </c>
      <c r="E19" s="232">
        <f t="shared" si="0"/>
        <v>5000</v>
      </c>
      <c r="F19" s="12" t="str">
        <f t="shared" si="4"/>
        <v/>
      </c>
      <c r="G19" s="322"/>
      <c r="H19" s="207">
        <f t="shared" si="5"/>
        <v>0</v>
      </c>
      <c r="I19" s="213"/>
      <c r="K19" s="31"/>
      <c r="L19" s="31"/>
      <c r="M19" s="99"/>
      <c r="N19" s="32"/>
    </row>
    <row r="20" spans="2:14" ht="15" customHeight="1">
      <c r="B20" s="161" t="s">
        <v>512</v>
      </c>
      <c r="C20" s="249">
        <v>1</v>
      </c>
      <c r="D20" s="250">
        <f>IF($C$4&lt;31,7000,IF($C$4&lt;61,10000,15000))</f>
        <v>7000</v>
      </c>
      <c r="E20" s="232">
        <f t="shared" si="0"/>
        <v>7000</v>
      </c>
      <c r="F20" s="12" t="str">
        <f t="shared" si="4"/>
        <v/>
      </c>
      <c r="G20" s="322"/>
      <c r="H20" s="207">
        <f t="shared" si="5"/>
        <v>0</v>
      </c>
      <c r="I20" s="213"/>
      <c r="K20" s="31"/>
      <c r="L20" s="31"/>
      <c r="M20" s="99"/>
      <c r="N20" s="32"/>
    </row>
    <row r="21" spans="2:14" s="10" customFormat="1">
      <c r="B21" s="270" t="s">
        <v>483</v>
      </c>
      <c r="C21" s="270"/>
      <c r="D21" s="270"/>
      <c r="E21" s="270">
        <f>SUM(E18:E20)</f>
        <v>20000</v>
      </c>
      <c r="F21" s="6"/>
      <c r="G21" s="121"/>
      <c r="H21" s="270">
        <f>SUM(H18:H20)</f>
        <v>0</v>
      </c>
      <c r="I21" s="122" t="str">
        <f>B21</f>
        <v>סה"כ ציוד מולטימדיה כללי כולל מע"מ</v>
      </c>
      <c r="J21" s="103"/>
      <c r="K21" s="122" t="str">
        <f>B21</f>
        <v>סה"כ ציוד מולטימדיה כללי כולל מע"מ</v>
      </c>
      <c r="L21" s="122"/>
      <c r="M21" s="122"/>
      <c r="N21" s="270">
        <f>SUM(N18:N20)</f>
        <v>0</v>
      </c>
    </row>
    <row r="22" spans="2:14">
      <c r="B22" s="117" t="s">
        <v>488</v>
      </c>
      <c r="C22" s="118"/>
      <c r="D22" s="118"/>
      <c r="E22" s="119"/>
      <c r="G22" s="117" t="str">
        <f>B22</f>
        <v>ציוד אחזקת מתחם</v>
      </c>
      <c r="H22" s="119"/>
      <c r="I22" s="119"/>
      <c r="J22" s="103"/>
      <c r="K22" s="117" t="str">
        <f>G22</f>
        <v>ציוד אחזקת מתחם</v>
      </c>
      <c r="L22" s="118"/>
      <c r="M22" s="118"/>
      <c r="N22" s="119"/>
    </row>
    <row r="23" spans="2:14">
      <c r="B23" s="251" t="s">
        <v>513</v>
      </c>
      <c r="C23" s="249">
        <v>1</v>
      </c>
      <c r="D23" s="250">
        <f>IF($C$4&lt;31,15000,25000)</f>
        <v>15000</v>
      </c>
      <c r="E23" s="232">
        <f t="shared" ref="E23:E33" si="6">D23*C23</f>
        <v>15000</v>
      </c>
      <c r="F23" s="12" t="str">
        <f t="shared" ref="F23:F29" si="7">IF(C$1="","","אסור להזמין")</f>
        <v/>
      </c>
      <c r="G23" s="322"/>
      <c r="H23" s="207">
        <f t="shared" ref="H23:H38" si="8">G23*D23</f>
        <v>0</v>
      </c>
      <c r="I23" s="213"/>
      <c r="K23" s="31"/>
      <c r="L23" s="31"/>
      <c r="M23" s="99"/>
      <c r="N23" s="32"/>
    </row>
    <row r="24" spans="2:14">
      <c r="B24" s="161" t="s">
        <v>484</v>
      </c>
      <c r="C24" s="249">
        <v>1</v>
      </c>
      <c r="D24" s="249">
        <v>4000</v>
      </c>
      <c r="E24" s="232">
        <f t="shared" si="6"/>
        <v>4000</v>
      </c>
      <c r="F24" s="12" t="str">
        <f t="shared" si="7"/>
        <v/>
      </c>
      <c r="G24" s="322"/>
      <c r="H24" s="207">
        <f t="shared" si="8"/>
        <v>0</v>
      </c>
      <c r="I24" s="213"/>
      <c r="K24" s="31"/>
      <c r="L24" s="31"/>
      <c r="M24" s="99"/>
      <c r="N24" s="32"/>
    </row>
    <row r="25" spans="2:14">
      <c r="B25" s="161" t="s">
        <v>485</v>
      </c>
      <c r="C25" s="249">
        <v>1</v>
      </c>
      <c r="D25" s="249">
        <v>4500</v>
      </c>
      <c r="E25" s="232">
        <f t="shared" si="6"/>
        <v>4500</v>
      </c>
      <c r="F25" s="12" t="str">
        <f t="shared" si="7"/>
        <v/>
      </c>
      <c r="G25" s="322"/>
      <c r="H25" s="207">
        <f t="shared" si="8"/>
        <v>0</v>
      </c>
      <c r="I25" s="213"/>
      <c r="K25" s="31"/>
      <c r="L25" s="31"/>
      <c r="M25" s="99"/>
      <c r="N25" s="32"/>
    </row>
    <row r="26" spans="2:14">
      <c r="B26" s="161" t="s">
        <v>486</v>
      </c>
      <c r="C26" s="249">
        <v>1</v>
      </c>
      <c r="D26" s="249">
        <v>3000</v>
      </c>
      <c r="E26" s="232">
        <f t="shared" si="6"/>
        <v>3000</v>
      </c>
      <c r="F26" s="12" t="str">
        <f t="shared" si="7"/>
        <v/>
      </c>
      <c r="G26" s="322"/>
      <c r="H26" s="207">
        <f t="shared" si="8"/>
        <v>0</v>
      </c>
      <c r="I26" s="213"/>
      <c r="K26" s="31"/>
      <c r="L26" s="31"/>
      <c r="M26" s="99"/>
      <c r="N26" s="32"/>
    </row>
    <row r="27" spans="2:14">
      <c r="B27" s="161" t="s">
        <v>487</v>
      </c>
      <c r="C27" s="249">
        <v>1</v>
      </c>
      <c r="D27" s="249">
        <v>1500</v>
      </c>
      <c r="E27" s="232">
        <f t="shared" si="6"/>
        <v>1500</v>
      </c>
      <c r="F27" s="12" t="str">
        <f t="shared" si="7"/>
        <v/>
      </c>
      <c r="G27" s="322"/>
      <c r="H27" s="207">
        <f t="shared" si="8"/>
        <v>0</v>
      </c>
      <c r="I27" s="213"/>
      <c r="K27" s="31"/>
      <c r="L27" s="31"/>
      <c r="M27" s="99"/>
      <c r="N27" s="32"/>
    </row>
    <row r="28" spans="2:14">
      <c r="B28" s="161" t="s">
        <v>514</v>
      </c>
      <c r="C28" s="249">
        <v>1</v>
      </c>
      <c r="D28" s="250">
        <f>IF($C$4&lt;31,800,1600)</f>
        <v>800</v>
      </c>
      <c r="E28" s="232">
        <f t="shared" si="6"/>
        <v>800</v>
      </c>
      <c r="F28" s="12" t="str">
        <f t="shared" si="7"/>
        <v/>
      </c>
      <c r="G28" s="322"/>
      <c r="H28" s="207">
        <f t="shared" si="8"/>
        <v>0</v>
      </c>
      <c r="I28" s="213"/>
      <c r="K28" s="31"/>
      <c r="L28" s="31"/>
      <c r="M28" s="99"/>
      <c r="N28" s="32"/>
    </row>
    <row r="29" spans="2:14">
      <c r="B29" s="161" t="s">
        <v>515</v>
      </c>
      <c r="C29" s="249">
        <v>1</v>
      </c>
      <c r="D29" s="250">
        <f>IF($C$4&lt;31,2000,4000)</f>
        <v>2000</v>
      </c>
      <c r="E29" s="232">
        <f t="shared" si="6"/>
        <v>2000</v>
      </c>
      <c r="F29" s="12" t="str">
        <f t="shared" si="7"/>
        <v/>
      </c>
      <c r="G29" s="322"/>
      <c r="H29" s="207">
        <f t="shared" si="8"/>
        <v>0</v>
      </c>
      <c r="I29" s="213"/>
      <c r="K29" s="31"/>
      <c r="L29" s="31"/>
      <c r="M29" s="99"/>
      <c r="N29" s="32"/>
    </row>
    <row r="30" spans="2:14" s="10" customFormat="1">
      <c r="B30" s="270" t="s">
        <v>524</v>
      </c>
      <c r="C30" s="270"/>
      <c r="D30" s="270"/>
      <c r="E30" s="270">
        <f>SUM(E23:E29)</f>
        <v>30800</v>
      </c>
      <c r="F30" s="6"/>
      <c r="G30" s="121"/>
      <c r="H30" s="270">
        <f>SUM(H23:H29)</f>
        <v>0</v>
      </c>
      <c r="I30" s="122" t="str">
        <f>B30</f>
        <v>סה"כ ציוד אחזקת מתחם כולל מע"מ</v>
      </c>
      <c r="J30" s="103"/>
      <c r="K30" s="122" t="str">
        <f>B30</f>
        <v>סה"כ ציוד אחזקת מתחם כולל מע"מ</v>
      </c>
      <c r="L30" s="122"/>
      <c r="M30" s="122"/>
      <c r="N30" s="270">
        <f>SUM(N23:N29)</f>
        <v>0</v>
      </c>
    </row>
    <row r="31" spans="2:14">
      <c r="B31" s="117" t="s">
        <v>489</v>
      </c>
      <c r="C31" s="118"/>
      <c r="D31" s="118"/>
      <c r="E31" s="119"/>
      <c r="G31" s="117" t="str">
        <f>B31</f>
        <v>ציוד אבטחה ובטיחות</v>
      </c>
      <c r="H31" s="119"/>
      <c r="I31" s="119"/>
      <c r="J31" s="103"/>
      <c r="K31" s="117" t="str">
        <f>G31</f>
        <v>ציוד אבטחה ובטיחות</v>
      </c>
      <c r="L31" s="118"/>
      <c r="M31" s="118"/>
      <c r="N31" s="119"/>
    </row>
    <row r="32" spans="2:14">
      <c r="B32" s="161" t="s">
        <v>519</v>
      </c>
      <c r="C32" s="249">
        <v>1</v>
      </c>
      <c r="D32" s="256">
        <f>5000+$C$4*2000*2/10</f>
        <v>5000</v>
      </c>
      <c r="E32" s="232">
        <f t="shared" si="6"/>
        <v>5000</v>
      </c>
      <c r="F32" s="12" t="str">
        <f t="shared" ref="F32:F33" si="9">IF(C$1="","","אסור להזמין")</f>
        <v/>
      </c>
      <c r="G32" s="322"/>
      <c r="H32" s="207">
        <f t="shared" si="8"/>
        <v>0</v>
      </c>
      <c r="I32" s="213"/>
      <c r="K32" s="31"/>
      <c r="L32" s="31"/>
      <c r="M32" s="99"/>
      <c r="N32" s="32"/>
    </row>
    <row r="33" spans="2:14">
      <c r="B33" s="161" t="s">
        <v>520</v>
      </c>
      <c r="C33" s="249">
        <v>1</v>
      </c>
      <c r="D33" s="256">
        <f>5000+$C$4*1000*1.5/10</f>
        <v>5000</v>
      </c>
      <c r="E33" s="232">
        <f t="shared" si="6"/>
        <v>5000</v>
      </c>
      <c r="F33" s="12" t="str">
        <f t="shared" si="9"/>
        <v/>
      </c>
      <c r="G33" s="322"/>
      <c r="H33" s="207">
        <f t="shared" si="8"/>
        <v>0</v>
      </c>
      <c r="I33" s="213"/>
      <c r="K33" s="31"/>
      <c r="L33" s="31"/>
      <c r="M33" s="99"/>
      <c r="N33" s="32"/>
    </row>
    <row r="34" spans="2:14">
      <c r="B34" s="270" t="s">
        <v>490</v>
      </c>
      <c r="C34" s="270"/>
      <c r="D34" s="270"/>
      <c r="E34" s="270">
        <f>SUM(E32:E33)</f>
        <v>10000</v>
      </c>
      <c r="F34" s="10"/>
      <c r="G34" s="121"/>
      <c r="H34" s="270">
        <f>SUM(H32:H33)</f>
        <v>0</v>
      </c>
      <c r="I34" s="122" t="str">
        <f>B34</f>
        <v>סה"כ ציוד אבטחה ובטיחות כולל מע"מ</v>
      </c>
      <c r="J34" s="102"/>
      <c r="K34" s="122" t="str">
        <f>B34</f>
        <v>סה"כ ציוד אבטחה ובטיחות כולל מע"מ</v>
      </c>
      <c r="L34" s="122"/>
      <c r="M34" s="122"/>
      <c r="N34" s="270">
        <f>SUM(N32:N33)</f>
        <v>0</v>
      </c>
    </row>
    <row r="35" spans="2:14">
      <c r="B35" s="117" t="s">
        <v>491</v>
      </c>
      <c r="C35" s="118"/>
      <c r="D35" s="118"/>
      <c r="E35" s="119"/>
      <c r="G35" s="117" t="str">
        <f>B35</f>
        <v>ציוד עזרה ראשונה</v>
      </c>
      <c r="H35" s="119"/>
      <c r="I35" s="119"/>
      <c r="J35" s="103"/>
      <c r="K35" s="117" t="str">
        <f>G35</f>
        <v>ציוד עזרה ראשונה</v>
      </c>
      <c r="L35" s="118"/>
      <c r="M35" s="118"/>
      <c r="N35" s="119"/>
    </row>
    <row r="36" spans="2:14">
      <c r="B36" s="161" t="s">
        <v>521</v>
      </c>
      <c r="C36" s="250">
        <f>IF($C$4&lt;31,1,IF($C$4&lt;61,2,3))</f>
        <v>1</v>
      </c>
      <c r="D36" s="249">
        <v>700</v>
      </c>
      <c r="E36" s="249">
        <f t="shared" ref="E36:E38" si="10">C36*D36</f>
        <v>700</v>
      </c>
      <c r="F36" s="12" t="str">
        <f t="shared" ref="F36:F38" si="11">IF(C$1="","","אסור להזמין")</f>
        <v/>
      </c>
      <c r="G36" s="322"/>
      <c r="H36" s="207">
        <f t="shared" si="8"/>
        <v>0</v>
      </c>
      <c r="I36" s="213"/>
      <c r="K36" s="31"/>
      <c r="L36" s="31"/>
      <c r="M36" s="99"/>
      <c r="N36" s="32"/>
    </row>
    <row r="37" spans="2:14">
      <c r="B37" s="161" t="s">
        <v>548</v>
      </c>
      <c r="C37" s="249">
        <v>1</v>
      </c>
      <c r="D37" s="249">
        <v>7000</v>
      </c>
      <c r="E37" s="249">
        <f t="shared" si="10"/>
        <v>7000</v>
      </c>
      <c r="F37" s="12" t="str">
        <f t="shared" si="11"/>
        <v/>
      </c>
      <c r="G37" s="322"/>
      <c r="H37" s="207">
        <f t="shared" si="8"/>
        <v>0</v>
      </c>
      <c r="I37" s="213"/>
      <c r="K37" s="31"/>
      <c r="L37" s="31"/>
      <c r="M37" s="99"/>
      <c r="N37" s="32"/>
    </row>
    <row r="38" spans="2:14">
      <c r="B38" s="161" t="s">
        <v>522</v>
      </c>
      <c r="C38" s="250">
        <f>IF($C$4&lt;31,1,IF($C$4&lt;61,2,3))</f>
        <v>1</v>
      </c>
      <c r="D38" s="249">
        <v>1300</v>
      </c>
      <c r="E38" s="249">
        <f t="shared" si="10"/>
        <v>1300</v>
      </c>
      <c r="F38" s="12" t="str">
        <f t="shared" si="11"/>
        <v/>
      </c>
      <c r="G38" s="322"/>
      <c r="H38" s="207">
        <f t="shared" si="8"/>
        <v>0</v>
      </c>
      <c r="I38" s="213"/>
      <c r="K38" s="31"/>
      <c r="L38" s="31"/>
      <c r="M38" s="99"/>
      <c r="N38" s="32"/>
    </row>
    <row r="39" spans="2:14">
      <c r="B39" s="270" t="s">
        <v>492</v>
      </c>
      <c r="C39" s="270"/>
      <c r="D39" s="270"/>
      <c r="E39" s="270">
        <f>SUM(E36:E38)</f>
        <v>9000</v>
      </c>
      <c r="F39" s="10"/>
      <c r="G39" s="121"/>
      <c r="H39" s="270">
        <f>SUM(H36:H38)</f>
        <v>0</v>
      </c>
      <c r="I39" s="122" t="str">
        <f>B39</f>
        <v>סה"כ ציוד עזרה ראשונה כולל מע"מ</v>
      </c>
      <c r="J39" s="102"/>
      <c r="K39" s="122" t="str">
        <f>B39</f>
        <v>סה"כ ציוד עזרה ראשונה כולל מע"מ</v>
      </c>
      <c r="L39" s="122"/>
      <c r="M39" s="122"/>
      <c r="N39" s="270">
        <f>SUM(N36:N38)</f>
        <v>0</v>
      </c>
    </row>
    <row r="40" spans="2:14">
      <c r="B40" s="117" t="s">
        <v>496</v>
      </c>
      <c r="C40" s="118"/>
      <c r="D40" s="118"/>
      <c r="E40" s="119"/>
      <c r="G40" s="117" t="str">
        <f>B40</f>
        <v>ציוד חדר אוכל</v>
      </c>
      <c r="H40" s="119"/>
      <c r="I40" s="119"/>
      <c r="J40" s="103"/>
      <c r="K40" s="117" t="str">
        <f>G40</f>
        <v>ציוד חדר אוכל</v>
      </c>
      <c r="L40" s="118"/>
      <c r="M40" s="118"/>
      <c r="N40" s="119"/>
    </row>
    <row r="41" spans="2:14">
      <c r="B41" s="161" t="s">
        <v>517</v>
      </c>
      <c r="C41" s="167">
        <f>ROUNDUP($C$4/4,0)</f>
        <v>0</v>
      </c>
      <c r="D41" s="249">
        <v>3000</v>
      </c>
      <c r="E41" s="249">
        <f t="shared" ref="E41:E44" si="12">C41*D41</f>
        <v>0</v>
      </c>
      <c r="F41" s="12" t="str">
        <f t="shared" ref="F41:F44" si="13">IF(C$1="","","אסור להזמין")</f>
        <v/>
      </c>
      <c r="G41" s="322"/>
      <c r="H41" s="207">
        <f t="shared" ref="H41:H44" si="14">G41*D41</f>
        <v>0</v>
      </c>
      <c r="I41" s="213"/>
      <c r="K41" s="31"/>
      <c r="L41" s="31"/>
      <c r="M41" s="99"/>
      <c r="N41" s="32"/>
    </row>
    <row r="42" spans="2:14">
      <c r="B42" s="161" t="s">
        <v>527</v>
      </c>
      <c r="C42" s="167">
        <f>$C$4</f>
        <v>0</v>
      </c>
      <c r="D42" s="249">
        <v>500</v>
      </c>
      <c r="E42" s="249">
        <f t="shared" si="12"/>
        <v>0</v>
      </c>
      <c r="F42" s="12" t="str">
        <f t="shared" si="13"/>
        <v/>
      </c>
      <c r="G42" s="322"/>
      <c r="H42" s="207">
        <f t="shared" si="14"/>
        <v>0</v>
      </c>
      <c r="I42" s="213"/>
      <c r="K42" s="31"/>
      <c r="L42" s="31"/>
      <c r="M42" s="99"/>
      <c r="N42" s="32"/>
    </row>
    <row r="43" spans="2:14">
      <c r="B43" s="161" t="s">
        <v>518</v>
      </c>
      <c r="C43" s="167">
        <f>ROUNDUP($C$4*1.2,0)</f>
        <v>0</v>
      </c>
      <c r="D43" s="249">
        <v>200</v>
      </c>
      <c r="E43" s="249">
        <f t="shared" si="12"/>
        <v>0</v>
      </c>
      <c r="F43" s="12" t="str">
        <f t="shared" si="13"/>
        <v/>
      </c>
      <c r="G43" s="322"/>
      <c r="H43" s="207">
        <f t="shared" si="14"/>
        <v>0</v>
      </c>
      <c r="I43" s="213"/>
      <c r="K43" s="31"/>
      <c r="L43" s="31"/>
      <c r="M43" s="99"/>
      <c r="N43" s="32"/>
    </row>
    <row r="44" spans="2:14">
      <c r="B44" s="161" t="s">
        <v>523</v>
      </c>
      <c r="C44" s="250">
        <f>IF($C$4&lt;31,1,IF($C$4&lt;61,2,3))</f>
        <v>1</v>
      </c>
      <c r="D44" s="249">
        <v>1000</v>
      </c>
      <c r="E44" s="249">
        <f t="shared" si="12"/>
        <v>1000</v>
      </c>
      <c r="F44" s="12" t="str">
        <f t="shared" si="13"/>
        <v/>
      </c>
      <c r="G44" s="322"/>
      <c r="H44" s="207">
        <f t="shared" si="14"/>
        <v>0</v>
      </c>
      <c r="I44" s="213"/>
      <c r="K44" s="31"/>
      <c r="L44" s="31"/>
      <c r="M44" s="99"/>
      <c r="N44" s="32"/>
    </row>
    <row r="45" spans="2:14">
      <c r="B45" s="270" t="s">
        <v>497</v>
      </c>
      <c r="C45" s="270"/>
      <c r="D45" s="270"/>
      <c r="E45" s="270">
        <f>SUM(E41:E44)</f>
        <v>1000</v>
      </c>
      <c r="G45" s="121"/>
      <c r="H45" s="270">
        <f>SUM(H41:H44)</f>
        <v>0</v>
      </c>
      <c r="I45" s="122" t="str">
        <f>B45</f>
        <v>סה"כ ציוד חדר אוכל כולל מע"מ</v>
      </c>
      <c r="J45" s="103"/>
      <c r="K45" s="122" t="str">
        <f>B45</f>
        <v>סה"כ ציוד חדר אוכל כולל מע"מ</v>
      </c>
      <c r="L45" s="122"/>
      <c r="M45" s="122"/>
      <c r="N45" s="270">
        <f>SUM(N41:N44)</f>
        <v>0</v>
      </c>
    </row>
    <row r="46" spans="2:14">
      <c r="B46" s="259" t="s">
        <v>516</v>
      </c>
      <c r="C46" s="249">
        <v>1</v>
      </c>
      <c r="D46" s="250">
        <f>IF($C$4&lt;31,20000,IF($C$4&lt;61,30000,50000))</f>
        <v>20000</v>
      </c>
      <c r="E46" s="250">
        <f t="shared" ref="E46" si="15">C46*D46</f>
        <v>20000</v>
      </c>
      <c r="F46" s="12" t="str">
        <f>IF(C$1="","","אסור להזמין")</f>
        <v/>
      </c>
      <c r="G46" s="322"/>
      <c r="H46" s="207">
        <f t="shared" ref="H46" si="16">G46*D46</f>
        <v>0</v>
      </c>
      <c r="I46" s="213"/>
      <c r="K46" s="31"/>
      <c r="L46" s="31"/>
      <c r="M46" s="99"/>
      <c r="N46" s="32"/>
    </row>
    <row r="47" spans="2:14">
      <c r="B47" s="291" t="s">
        <v>498</v>
      </c>
      <c r="C47" s="120"/>
      <c r="D47" s="120"/>
      <c r="E47" s="123">
        <f>E11+E16+E21+E30+E34+E39+E45+E46</f>
        <v>160800</v>
      </c>
      <c r="G47" s="208"/>
      <c r="H47" s="123">
        <f>H11+H16+H21+H30+H34+H39+H45+H46</f>
        <v>0</v>
      </c>
      <c r="I47" s="291" t="str">
        <f>B47</f>
        <v>סה"כ ציוד כללי למתחם כולל מע"מ</v>
      </c>
      <c r="J47" s="103"/>
      <c r="K47" s="123" t="str">
        <f>B47</f>
        <v>סה"כ ציוד כללי למתחם כולל מע"מ</v>
      </c>
      <c r="L47" s="123"/>
      <c r="M47" s="123"/>
      <c r="N47" s="123">
        <f>N11+N16+N21+N30+N34+N39+N45+N46</f>
        <v>0</v>
      </c>
    </row>
    <row r="48" spans="2:14">
      <c r="G48" s="103"/>
      <c r="H48" s="103"/>
      <c r="I48" s="103"/>
    </row>
    <row r="49" spans="7:9">
      <c r="G49" s="103"/>
      <c r="H49" s="103"/>
      <c r="I49" s="103"/>
    </row>
    <row r="50" spans="7:9">
      <c r="G50" s="103"/>
      <c r="H50" s="103"/>
      <c r="I50" s="103"/>
    </row>
    <row r="51" spans="7:9">
      <c r="G51" s="103"/>
      <c r="H51" s="103"/>
      <c r="I51" s="103"/>
    </row>
  </sheetData>
  <sheetProtection sheet="1" formatCells="0" formatColumns="0" formatRows="0" insertColumns="0" insertRows="0" deleteColumns="0" deleteRows="0"/>
  <mergeCells count="3">
    <mergeCell ref="B6:E6"/>
    <mergeCell ref="G6:I6"/>
    <mergeCell ref="K6:N6"/>
  </mergeCells>
  <dataValidations count="1">
    <dataValidation type="whole" allowBlank="1" showInputMessage="1" showErrorMessage="1" error="נא לכתוב מספר בין 10 ל80" sqref="C4:C5">
      <formula1>10</formula1>
      <formula2>80</formula2>
    </dataValidation>
  </dataValidations>
  <pageMargins left="0.7" right="0.7" top="0.75" bottom="0.75" header="0.3" footer="0.3"/>
  <pageSetup paperSize="9" scale="85" orientation="portrait" r:id="rId1"/>
  <colBreaks count="1" manualBreakCount="1">
    <brk id="9" min="2" max="3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N51"/>
  <sheetViews>
    <sheetView rightToLeft="1" zoomScale="80" zoomScaleNormal="80" workbookViewId="0">
      <pane xSplit="2" ySplit="7" topLeftCell="C8" activePane="bottomRight" state="frozen"/>
      <selection pane="topRight" activeCell="D34" sqref="D34"/>
      <selection pane="bottomLeft" activeCell="D34" sqref="D34"/>
      <selection pane="bottomRight"/>
    </sheetView>
  </sheetViews>
  <sheetFormatPr defaultColWidth="9" defaultRowHeight="15"/>
  <cols>
    <col min="1" max="1" width="2.5" style="6" customWidth="1"/>
    <col min="2" max="2" width="27.625" style="7" customWidth="1"/>
    <col min="3" max="3" width="10.125" style="6" customWidth="1"/>
    <col min="4" max="4" width="13.625" style="6" customWidth="1"/>
    <col min="5" max="5" width="10.5" style="6" bestFit="1" customWidth="1"/>
    <col min="6" max="6" width="2.5" style="6" customWidth="1"/>
    <col min="7" max="7" width="10.375" style="6" customWidth="1"/>
    <col min="8" max="8" width="9.625" style="6" customWidth="1"/>
    <col min="9" max="9" width="29" style="6" customWidth="1"/>
    <col min="10" max="10" width="1.625" style="6" customWidth="1"/>
    <col min="11" max="11" width="19.125" style="6" customWidth="1"/>
    <col min="12" max="12" width="11" style="6" customWidth="1"/>
    <col min="13" max="13" width="10.375" style="6" customWidth="1"/>
    <col min="14" max="14" width="9.875" style="6" customWidth="1"/>
    <col min="15" max="16384" width="9" style="6"/>
  </cols>
  <sheetData>
    <row r="1" spans="2:14">
      <c r="B1" s="100" t="str">
        <f>'ב. תוכן עניינים'!C18</f>
        <v>ציוד חדרי קבוצות</v>
      </c>
      <c r="C1" s="258" t="str">
        <f>IF('ג. שאלון למילוי מגיש הבקשה'!$D$46="כן","התקבל מימון ביטוח לאומי, אסור לבקש מימון כפול","")</f>
        <v/>
      </c>
      <c r="D1" s="101"/>
      <c r="E1" s="101"/>
      <c r="F1" s="101"/>
      <c r="G1" s="282" t="s">
        <v>351</v>
      </c>
      <c r="H1" s="24"/>
      <c r="I1" s="102"/>
      <c r="J1" s="102"/>
      <c r="K1" s="283" t="s">
        <v>348</v>
      </c>
      <c r="L1" s="284"/>
      <c r="M1" s="103"/>
      <c r="N1" s="103"/>
    </row>
    <row r="2" spans="2:14">
      <c r="B2" s="101" t="s">
        <v>53</v>
      </c>
      <c r="C2" s="101">
        <f>'ג. שאלון למילוי מגיש הבקשה'!D24</f>
        <v>0</v>
      </c>
      <c r="D2" s="103"/>
      <c r="E2" s="103"/>
      <c r="F2" s="104"/>
      <c r="G2" s="285" t="s">
        <v>397</v>
      </c>
      <c r="H2" s="103"/>
      <c r="I2" s="103"/>
      <c r="J2" s="103"/>
      <c r="K2" s="103" t="s">
        <v>349</v>
      </c>
      <c r="L2" s="103"/>
      <c r="M2" s="103"/>
      <c r="N2" s="103"/>
    </row>
    <row r="3" spans="2:14">
      <c r="B3" s="101" t="s">
        <v>54</v>
      </c>
      <c r="C3" s="101" t="str">
        <f>'ג. שאלון למילוי מגיש הבקשה'!D26</f>
        <v>נא לבחור מתוך הרשימה</v>
      </c>
      <c r="D3" s="103"/>
      <c r="E3" s="103"/>
      <c r="F3" s="101"/>
      <c r="G3" s="285" t="s">
        <v>358</v>
      </c>
      <c r="H3" s="101"/>
      <c r="I3" s="103"/>
      <c r="J3" s="103"/>
      <c r="K3" s="83" t="s">
        <v>398</v>
      </c>
      <c r="L3" s="103"/>
      <c r="M3" s="103"/>
      <c r="N3" s="103"/>
    </row>
    <row r="4" spans="2:14">
      <c r="B4" s="104" t="s">
        <v>55</v>
      </c>
      <c r="C4" s="101">
        <f>'ג. שאלון למילוי מגיש הבקשה'!D42</f>
        <v>0</v>
      </c>
      <c r="D4" s="103"/>
      <c r="E4" s="103"/>
      <c r="F4" s="104"/>
      <c r="G4" s="285" t="s">
        <v>350</v>
      </c>
      <c r="H4" s="101"/>
      <c r="I4" s="103"/>
      <c r="J4" s="103"/>
      <c r="K4" s="285" t="s">
        <v>350</v>
      </c>
      <c r="L4" s="103"/>
      <c r="M4" s="103"/>
      <c r="N4" s="103"/>
    </row>
    <row r="5" spans="2:14" s="288" customFormat="1">
      <c r="B5" s="105"/>
      <c r="C5" s="106"/>
      <c r="D5" s="286"/>
      <c r="E5" s="286"/>
      <c r="F5" s="105"/>
      <c r="G5" s="287"/>
      <c r="H5" s="106"/>
      <c r="I5" s="286"/>
      <c r="J5" s="286"/>
      <c r="K5" s="287"/>
      <c r="L5" s="286"/>
      <c r="M5" s="286"/>
      <c r="N5" s="286"/>
    </row>
    <row r="6" spans="2:14">
      <c r="B6" s="330" t="s">
        <v>56</v>
      </c>
      <c r="C6" s="331"/>
      <c r="D6" s="331"/>
      <c r="E6" s="332"/>
      <c r="F6" s="103"/>
      <c r="G6" s="330" t="s">
        <v>57</v>
      </c>
      <c r="H6" s="331"/>
      <c r="I6" s="333"/>
      <c r="J6" s="103"/>
      <c r="K6" s="334" t="s">
        <v>58</v>
      </c>
      <c r="L6" s="335"/>
      <c r="M6" s="335"/>
      <c r="N6" s="336"/>
    </row>
    <row r="7" spans="2:14" s="7" customFormat="1" ht="60">
      <c r="B7" s="182" t="s">
        <v>59</v>
      </c>
      <c r="C7" s="182" t="s">
        <v>60</v>
      </c>
      <c r="D7" s="182" t="s">
        <v>61</v>
      </c>
      <c r="E7" s="182" t="s">
        <v>62</v>
      </c>
      <c r="F7" s="107"/>
      <c r="G7" s="289" t="s">
        <v>63</v>
      </c>
      <c r="H7" s="289" t="s">
        <v>64</v>
      </c>
      <c r="I7" s="182" t="s">
        <v>65</v>
      </c>
      <c r="J7" s="107"/>
      <c r="K7" s="133" t="s">
        <v>66</v>
      </c>
      <c r="L7" s="133" t="s">
        <v>67</v>
      </c>
      <c r="M7" s="133" t="s">
        <v>68</v>
      </c>
      <c r="N7" s="133" t="s">
        <v>69</v>
      </c>
    </row>
    <row r="8" spans="2:14">
      <c r="B8" s="109" t="s">
        <v>499</v>
      </c>
      <c r="C8" s="110"/>
      <c r="D8" s="110"/>
      <c r="E8" s="111"/>
      <c r="F8" s="103"/>
      <c r="G8" s="109" t="str">
        <f>B8</f>
        <v>ציוד וריוט חדרי קבוצות</v>
      </c>
      <c r="H8" s="110"/>
      <c r="I8" s="111"/>
      <c r="J8" s="103"/>
      <c r="K8" s="109" t="str">
        <f>G8</f>
        <v>ציוד וריוט חדרי קבוצות</v>
      </c>
      <c r="L8" s="110"/>
      <c r="M8" s="110"/>
      <c r="N8" s="111"/>
    </row>
    <row r="9" spans="2:14">
      <c r="B9" s="161" t="s">
        <v>539</v>
      </c>
      <c r="C9" s="250">
        <f>$C$4</f>
        <v>0</v>
      </c>
      <c r="D9" s="249">
        <v>500</v>
      </c>
      <c r="E9" s="232">
        <f t="shared" ref="E9:E36" si="0">D9*C9</f>
        <v>0</v>
      </c>
      <c r="F9" s="12" t="str">
        <f t="shared" ref="F9:F19" si="1">IF(C$1="","","אסור להזמין")</f>
        <v/>
      </c>
      <c r="G9" s="322"/>
      <c r="H9" s="207">
        <f t="shared" ref="H9:H19" si="2">G9*D9</f>
        <v>0</v>
      </c>
      <c r="I9" s="213"/>
      <c r="K9" s="31"/>
      <c r="L9" s="31"/>
      <c r="M9" s="99"/>
      <c r="N9" s="32"/>
    </row>
    <row r="10" spans="2:14">
      <c r="B10" s="161" t="s">
        <v>540</v>
      </c>
      <c r="C10" s="250">
        <f>ROUNDUP($C$4/4,0)</f>
        <v>0</v>
      </c>
      <c r="D10" s="249">
        <v>3000</v>
      </c>
      <c r="E10" s="232">
        <f t="shared" si="0"/>
        <v>0</v>
      </c>
      <c r="F10" s="12" t="str">
        <f t="shared" si="1"/>
        <v/>
      </c>
      <c r="G10" s="322"/>
      <c r="H10" s="207">
        <f t="shared" si="2"/>
        <v>0</v>
      </c>
      <c r="I10" s="213"/>
      <c r="K10" s="31"/>
      <c r="L10" s="31"/>
      <c r="M10" s="99"/>
      <c r="N10" s="32"/>
    </row>
    <row r="11" spans="2:14">
      <c r="B11" s="161" t="s">
        <v>541</v>
      </c>
      <c r="C11" s="256">
        <f>ROUNDUP($C$4/10,0)</f>
        <v>0</v>
      </c>
      <c r="D11" s="249">
        <v>1200</v>
      </c>
      <c r="E11" s="232">
        <f t="shared" si="0"/>
        <v>0</v>
      </c>
      <c r="F11" s="12" t="str">
        <f t="shared" si="1"/>
        <v/>
      </c>
      <c r="G11" s="322"/>
      <c r="H11" s="207">
        <f t="shared" si="2"/>
        <v>0</v>
      </c>
      <c r="I11" s="213"/>
      <c r="K11" s="31"/>
      <c r="L11" s="31"/>
      <c r="M11" s="99"/>
      <c r="N11" s="32"/>
    </row>
    <row r="12" spans="2:14">
      <c r="B12" s="161" t="s">
        <v>542</v>
      </c>
      <c r="C12" s="256">
        <f>ROUNDUP($C$4/10,0)</f>
        <v>0</v>
      </c>
      <c r="D12" s="249">
        <v>3000</v>
      </c>
      <c r="E12" s="232">
        <f t="shared" si="0"/>
        <v>0</v>
      </c>
      <c r="F12" s="12" t="str">
        <f t="shared" si="1"/>
        <v/>
      </c>
      <c r="G12" s="322"/>
      <c r="H12" s="207">
        <f t="shared" si="2"/>
        <v>0</v>
      </c>
      <c r="I12" s="213"/>
      <c r="K12" s="31"/>
      <c r="L12" s="31"/>
      <c r="M12" s="99"/>
      <c r="N12" s="32"/>
    </row>
    <row r="13" spans="2:14">
      <c r="B13" s="161" t="s">
        <v>543</v>
      </c>
      <c r="C13" s="256">
        <f>ROUNDUP($C$4*2/10,0)</f>
        <v>0</v>
      </c>
      <c r="D13" s="249">
        <v>4500</v>
      </c>
      <c r="E13" s="232">
        <f t="shared" si="0"/>
        <v>0</v>
      </c>
      <c r="F13" s="12" t="str">
        <f t="shared" si="1"/>
        <v/>
      </c>
      <c r="G13" s="322"/>
      <c r="H13" s="207">
        <f t="shared" si="2"/>
        <v>0</v>
      </c>
      <c r="I13" s="213"/>
      <c r="K13" s="31"/>
      <c r="L13" s="31"/>
      <c r="M13" s="99"/>
      <c r="N13" s="32"/>
    </row>
    <row r="14" spans="2:14">
      <c r="B14" s="161" t="s">
        <v>538</v>
      </c>
      <c r="C14" s="256">
        <f>ROUNDUP($C$4/10,0)</f>
        <v>0</v>
      </c>
      <c r="D14" s="249">
        <v>1500</v>
      </c>
      <c r="E14" s="232">
        <f t="shared" si="0"/>
        <v>0</v>
      </c>
      <c r="F14" s="12" t="str">
        <f t="shared" si="1"/>
        <v/>
      </c>
      <c r="G14" s="322"/>
      <c r="H14" s="207">
        <f t="shared" si="2"/>
        <v>0</v>
      </c>
      <c r="I14" s="213"/>
      <c r="K14" s="31"/>
      <c r="L14" s="31"/>
      <c r="M14" s="99"/>
      <c r="N14" s="32"/>
    </row>
    <row r="15" spans="2:14">
      <c r="B15" s="161" t="s">
        <v>537</v>
      </c>
      <c r="C15" s="250">
        <f>ROUNDUP($C$4*1.1,0)</f>
        <v>0</v>
      </c>
      <c r="D15" s="249">
        <v>500</v>
      </c>
      <c r="E15" s="232">
        <f t="shared" si="0"/>
        <v>0</v>
      </c>
      <c r="F15" s="12" t="str">
        <f t="shared" si="1"/>
        <v/>
      </c>
      <c r="G15" s="322"/>
      <c r="H15" s="207">
        <f t="shared" si="2"/>
        <v>0</v>
      </c>
      <c r="I15" s="213"/>
      <c r="K15" s="31"/>
      <c r="L15" s="31"/>
      <c r="M15" s="99"/>
      <c r="N15" s="32"/>
    </row>
    <row r="16" spans="2:14">
      <c r="B16" s="161" t="s">
        <v>531</v>
      </c>
      <c r="C16" s="256">
        <f t="shared" ref="C16:C17" si="3">ROUNDUP($C$4/10,0)</f>
        <v>0</v>
      </c>
      <c r="D16" s="249">
        <v>300</v>
      </c>
      <c r="E16" s="232">
        <f t="shared" si="0"/>
        <v>0</v>
      </c>
      <c r="F16" s="12" t="str">
        <f t="shared" si="1"/>
        <v/>
      </c>
      <c r="G16" s="322"/>
      <c r="H16" s="207">
        <f t="shared" si="2"/>
        <v>0</v>
      </c>
      <c r="I16" s="213"/>
      <c r="K16" s="31"/>
      <c r="L16" s="31"/>
      <c r="M16" s="99"/>
      <c r="N16" s="32"/>
    </row>
    <row r="17" spans="2:14">
      <c r="B17" s="161" t="s">
        <v>535</v>
      </c>
      <c r="C17" s="256">
        <f t="shared" si="3"/>
        <v>0</v>
      </c>
      <c r="D17" s="249">
        <v>200</v>
      </c>
      <c r="E17" s="232">
        <f t="shared" si="0"/>
        <v>0</v>
      </c>
      <c r="F17" s="12" t="str">
        <f t="shared" si="1"/>
        <v/>
      </c>
      <c r="G17" s="322"/>
      <c r="H17" s="207">
        <f t="shared" si="2"/>
        <v>0</v>
      </c>
      <c r="I17" s="213"/>
      <c r="K17" s="31"/>
      <c r="L17" s="31"/>
      <c r="M17" s="99"/>
      <c r="N17" s="32"/>
    </row>
    <row r="18" spans="2:14">
      <c r="B18" s="251" t="s">
        <v>534</v>
      </c>
      <c r="C18" s="256">
        <f>ROUNDUP($C$4*1.3/10,0)</f>
        <v>0</v>
      </c>
      <c r="D18" s="249">
        <f>12*500</f>
        <v>6000</v>
      </c>
      <c r="E18" s="232">
        <f t="shared" si="0"/>
        <v>0</v>
      </c>
      <c r="F18" s="12" t="str">
        <f t="shared" si="1"/>
        <v/>
      </c>
      <c r="G18" s="322"/>
      <c r="H18" s="207">
        <f t="shared" si="2"/>
        <v>0</v>
      </c>
      <c r="I18" s="213"/>
      <c r="K18" s="31"/>
      <c r="L18" s="31"/>
      <c r="M18" s="99"/>
      <c r="N18" s="32"/>
    </row>
    <row r="19" spans="2:14">
      <c r="B19" s="161" t="s">
        <v>536</v>
      </c>
      <c r="C19" s="256">
        <f>ROUNDUP($C$4*1.3/10,0)</f>
        <v>0</v>
      </c>
      <c r="D19" s="249">
        <v>200</v>
      </c>
      <c r="E19" s="232">
        <f t="shared" si="0"/>
        <v>0</v>
      </c>
      <c r="F19" s="12" t="str">
        <f t="shared" si="1"/>
        <v/>
      </c>
      <c r="G19" s="322"/>
      <c r="H19" s="207">
        <f t="shared" si="2"/>
        <v>0</v>
      </c>
      <c r="I19" s="213"/>
      <c r="K19" s="31"/>
      <c r="L19" s="31"/>
      <c r="M19" s="99"/>
      <c r="N19" s="32"/>
    </row>
    <row r="20" spans="2:14" s="10" customFormat="1">
      <c r="B20" s="270" t="s">
        <v>500</v>
      </c>
      <c r="C20" s="270"/>
      <c r="D20" s="270"/>
      <c r="E20" s="270">
        <f>SUM(E9:E19)</f>
        <v>0</v>
      </c>
      <c r="G20" s="121"/>
      <c r="H20" s="270">
        <f>SUM(H9:H19)</f>
        <v>0</v>
      </c>
      <c r="I20" s="122" t="str">
        <f>B20</f>
        <v>סה"כ ציוד וריהוט חדרי קבוצות כולל מע"מ</v>
      </c>
      <c r="J20" s="102"/>
      <c r="K20" s="122" t="str">
        <f>B20</f>
        <v>סה"כ ציוד וריהוט חדרי קבוצות כולל מע"מ</v>
      </c>
      <c r="L20" s="122"/>
      <c r="M20" s="122"/>
      <c r="N20" s="270">
        <f>SUM(N9:N19)</f>
        <v>0</v>
      </c>
    </row>
    <row r="21" spans="2:14">
      <c r="B21" s="109" t="s">
        <v>501</v>
      </c>
      <c r="C21" s="110"/>
      <c r="D21" s="110"/>
      <c r="E21" s="111"/>
      <c r="G21" s="109" t="str">
        <f>B21</f>
        <v>מחשבים וציוד מולטימדיה</v>
      </c>
      <c r="H21" s="111"/>
      <c r="I21" s="111"/>
      <c r="J21" s="103"/>
      <c r="K21" s="109" t="str">
        <f>G21</f>
        <v>מחשבים וציוד מולטימדיה</v>
      </c>
      <c r="L21" s="110"/>
      <c r="M21" s="110"/>
      <c r="N21" s="111"/>
    </row>
    <row r="22" spans="2:14">
      <c r="B22" s="161" t="s">
        <v>504</v>
      </c>
      <c r="C22" s="256">
        <f t="shared" ref="C22:C24" si="4">ROUNDUP($C$4/10,0)</f>
        <v>0</v>
      </c>
      <c r="D22" s="249">
        <v>5000</v>
      </c>
      <c r="E22" s="232">
        <f t="shared" si="0"/>
        <v>0</v>
      </c>
      <c r="F22" s="12" t="str">
        <f>IF(C$1="","","אסור להזמין")</f>
        <v/>
      </c>
      <c r="G22" s="322"/>
      <c r="H22" s="207">
        <f t="shared" ref="H22:H24" si="5">G22*D22</f>
        <v>0</v>
      </c>
      <c r="I22" s="213"/>
      <c r="K22" s="31"/>
      <c r="L22" s="31"/>
      <c r="M22" s="99"/>
      <c r="N22" s="32"/>
    </row>
    <row r="23" spans="2:14">
      <c r="B23" s="161" t="s">
        <v>503</v>
      </c>
      <c r="C23" s="256">
        <f t="shared" si="4"/>
        <v>0</v>
      </c>
      <c r="D23" s="249">
        <v>1600</v>
      </c>
      <c r="E23" s="232">
        <f t="shared" si="0"/>
        <v>0</v>
      </c>
      <c r="F23" s="12" t="str">
        <f>IF(C$1="","","אסור להזמין")</f>
        <v/>
      </c>
      <c r="G23" s="322"/>
      <c r="H23" s="207">
        <f t="shared" si="5"/>
        <v>0</v>
      </c>
      <c r="I23" s="213"/>
      <c r="K23" s="31"/>
      <c r="L23" s="31"/>
      <c r="M23" s="99"/>
      <c r="N23" s="32"/>
    </row>
    <row r="24" spans="2:14">
      <c r="B24" s="161" t="s">
        <v>505</v>
      </c>
      <c r="C24" s="256">
        <f t="shared" si="4"/>
        <v>0</v>
      </c>
      <c r="D24" s="249">
        <v>4500</v>
      </c>
      <c r="E24" s="232">
        <f t="shared" si="0"/>
        <v>0</v>
      </c>
      <c r="F24" s="12" t="str">
        <f>IF(C$1="","","אסור להזמין")</f>
        <v/>
      </c>
      <c r="G24" s="322"/>
      <c r="H24" s="207">
        <f t="shared" si="5"/>
        <v>0</v>
      </c>
      <c r="I24" s="213"/>
      <c r="K24" s="31"/>
      <c r="L24" s="31"/>
      <c r="M24" s="99"/>
      <c r="N24" s="32"/>
    </row>
    <row r="25" spans="2:14" s="10" customFormat="1">
      <c r="B25" s="270" t="s">
        <v>502</v>
      </c>
      <c r="C25" s="270"/>
      <c r="D25" s="270"/>
      <c r="E25" s="270">
        <f>SUM(E22:E24)</f>
        <v>0</v>
      </c>
      <c r="G25" s="121"/>
      <c r="H25" s="270">
        <f>SUM(H22:H24)</f>
        <v>0</v>
      </c>
      <c r="I25" s="122" t="str">
        <f>B25</f>
        <v>סה"כ מחשבים וציוד מולטימדיה כולל מע"מ</v>
      </c>
      <c r="J25" s="102"/>
      <c r="K25" s="122" t="str">
        <f>B25</f>
        <v>סה"כ מחשבים וציוד מולטימדיה כולל מע"מ</v>
      </c>
      <c r="L25" s="122"/>
      <c r="M25" s="122"/>
      <c r="N25" s="270">
        <f>SUM(N22:N24)</f>
        <v>0</v>
      </c>
    </row>
    <row r="26" spans="2:14">
      <c r="B26" s="117" t="s">
        <v>506</v>
      </c>
      <c r="C26" s="118"/>
      <c r="D26" s="118"/>
      <c r="E26" s="119"/>
      <c r="G26" s="117" t="str">
        <f>B26</f>
        <v>ציוד סניטריה לחדרי שירותים</v>
      </c>
      <c r="H26" s="119"/>
      <c r="I26" s="119"/>
      <c r="J26" s="103"/>
      <c r="K26" s="117" t="str">
        <f>G26</f>
        <v>ציוד סניטריה לחדרי שירותים</v>
      </c>
      <c r="L26" s="118"/>
      <c r="M26" s="118"/>
      <c r="N26" s="119"/>
    </row>
    <row r="27" spans="2:14">
      <c r="B27" s="161" t="s">
        <v>533</v>
      </c>
      <c r="C27" s="256">
        <f t="shared" ref="C27:C31" si="6">ROUNDUP($C$4*1.3/10,0)</f>
        <v>0</v>
      </c>
      <c r="D27" s="260">
        <v>250</v>
      </c>
      <c r="E27" s="232">
        <f t="shared" si="0"/>
        <v>0</v>
      </c>
      <c r="F27" s="12" t="str">
        <f t="shared" ref="F27:F32" si="7">IF(C$1="","","אסור להזמין")</f>
        <v/>
      </c>
      <c r="G27" s="322"/>
      <c r="H27" s="207">
        <f t="shared" ref="H27:H36" si="8">G27*D27</f>
        <v>0</v>
      </c>
      <c r="I27" s="213"/>
      <c r="K27" s="31"/>
      <c r="L27" s="31"/>
      <c r="M27" s="99"/>
      <c r="N27" s="32"/>
    </row>
    <row r="28" spans="2:14">
      <c r="B28" s="161" t="s">
        <v>532</v>
      </c>
      <c r="C28" s="256">
        <f t="shared" si="6"/>
        <v>0</v>
      </c>
      <c r="D28" s="249">
        <v>450</v>
      </c>
      <c r="E28" s="232">
        <f t="shared" si="0"/>
        <v>0</v>
      </c>
      <c r="F28" s="12" t="str">
        <f t="shared" si="7"/>
        <v/>
      </c>
      <c r="G28" s="322"/>
      <c r="H28" s="207">
        <f t="shared" si="8"/>
        <v>0</v>
      </c>
      <c r="I28" s="213"/>
      <c r="K28" s="31"/>
      <c r="L28" s="31"/>
      <c r="M28" s="99"/>
      <c r="N28" s="32"/>
    </row>
    <row r="29" spans="2:14">
      <c r="B29" s="161" t="s">
        <v>544</v>
      </c>
      <c r="C29" s="256">
        <f t="shared" si="6"/>
        <v>0</v>
      </c>
      <c r="D29" s="249">
        <v>200</v>
      </c>
      <c r="E29" s="232">
        <f t="shared" si="0"/>
        <v>0</v>
      </c>
      <c r="F29" s="12" t="str">
        <f t="shared" si="7"/>
        <v/>
      </c>
      <c r="G29" s="322"/>
      <c r="H29" s="207">
        <f t="shared" si="8"/>
        <v>0</v>
      </c>
      <c r="I29" s="213"/>
      <c r="K29" s="31"/>
      <c r="L29" s="31"/>
      <c r="M29" s="99"/>
      <c r="N29" s="32"/>
    </row>
    <row r="30" spans="2:14">
      <c r="B30" s="161" t="s">
        <v>545</v>
      </c>
      <c r="C30" s="256">
        <f t="shared" si="6"/>
        <v>0</v>
      </c>
      <c r="D30" s="249">
        <v>300</v>
      </c>
      <c r="E30" s="232">
        <f t="shared" si="0"/>
        <v>0</v>
      </c>
      <c r="F30" s="12" t="str">
        <f t="shared" si="7"/>
        <v/>
      </c>
      <c r="G30" s="322"/>
      <c r="H30" s="207">
        <f t="shared" si="8"/>
        <v>0</v>
      </c>
      <c r="I30" s="213"/>
      <c r="K30" s="31"/>
      <c r="L30" s="31"/>
      <c r="M30" s="99"/>
      <c r="N30" s="32"/>
    </row>
    <row r="31" spans="2:14">
      <c r="B31" s="161" t="s">
        <v>531</v>
      </c>
      <c r="C31" s="256">
        <f t="shared" si="6"/>
        <v>0</v>
      </c>
      <c r="D31" s="249">
        <v>300</v>
      </c>
      <c r="E31" s="232">
        <f t="shared" si="0"/>
        <v>0</v>
      </c>
      <c r="F31" s="12" t="str">
        <f t="shared" si="7"/>
        <v/>
      </c>
      <c r="G31" s="322"/>
      <c r="H31" s="207">
        <f t="shared" si="8"/>
        <v>0</v>
      </c>
      <c r="I31" s="213"/>
      <c r="K31" s="31"/>
      <c r="L31" s="31"/>
      <c r="M31" s="99"/>
      <c r="N31" s="32"/>
    </row>
    <row r="32" spans="2:14">
      <c r="B32" s="161" t="s">
        <v>530</v>
      </c>
      <c r="C32" s="256">
        <f>ROUNDUP($C$4*1.3/10,0)</f>
        <v>0</v>
      </c>
      <c r="D32" s="249">
        <v>200</v>
      </c>
      <c r="E32" s="232">
        <f t="shared" si="0"/>
        <v>0</v>
      </c>
      <c r="F32" s="12" t="str">
        <f t="shared" si="7"/>
        <v/>
      </c>
      <c r="G32" s="322"/>
      <c r="H32" s="207">
        <f t="shared" si="8"/>
        <v>0</v>
      </c>
      <c r="I32" s="213"/>
      <c r="K32" s="31"/>
      <c r="L32" s="31"/>
      <c r="M32" s="99"/>
      <c r="N32" s="32"/>
    </row>
    <row r="33" spans="1:14">
      <c r="B33" s="270" t="s">
        <v>507</v>
      </c>
      <c r="C33" s="270"/>
      <c r="D33" s="270"/>
      <c r="E33" s="270">
        <f>SUM(E27:E32)</f>
        <v>0</v>
      </c>
      <c r="F33" s="10"/>
      <c r="G33" s="121"/>
      <c r="H33" s="270">
        <f>SUM(H27:H32)</f>
        <v>0</v>
      </c>
      <c r="I33" s="122" t="str">
        <f>B33</f>
        <v>סה"כ ציוד סניטריה לחדרי שירותים כולל מע"מ</v>
      </c>
      <c r="J33" s="102"/>
      <c r="K33" s="122" t="str">
        <f>B33</f>
        <v>סה"כ ציוד סניטריה לחדרי שירותים כולל מע"מ</v>
      </c>
      <c r="L33" s="122"/>
      <c r="M33" s="122"/>
      <c r="N33" s="270">
        <f>SUM(N27:N32)</f>
        <v>0</v>
      </c>
    </row>
    <row r="34" spans="1:14">
      <c r="B34" s="117" t="s">
        <v>508</v>
      </c>
      <c r="C34" s="118"/>
      <c r="D34" s="118"/>
      <c r="E34" s="119"/>
      <c r="G34" s="117" t="str">
        <f>B34</f>
        <v>ציוד גן, חצר ומרפסות</v>
      </c>
      <c r="H34" s="119"/>
      <c r="I34" s="119"/>
      <c r="J34" s="103"/>
      <c r="K34" s="117" t="str">
        <f>G34</f>
        <v>ציוד גן, חצר ומרפסות</v>
      </c>
      <c r="L34" s="118"/>
      <c r="M34" s="118"/>
      <c r="N34" s="119"/>
    </row>
    <row r="35" spans="1:14">
      <c r="A35" s="288"/>
      <c r="B35" s="161" t="s">
        <v>528</v>
      </c>
      <c r="C35" s="256">
        <f t="shared" ref="C35:C36" si="9">ROUNDUP($C$4/10,0)</f>
        <v>0</v>
      </c>
      <c r="D35" s="249">
        <v>4000</v>
      </c>
      <c r="E35" s="232">
        <f t="shared" si="0"/>
        <v>0</v>
      </c>
      <c r="F35" s="12" t="str">
        <f>IF(C$1="","","אסור להזמין")</f>
        <v/>
      </c>
      <c r="G35" s="322"/>
      <c r="H35" s="207">
        <f t="shared" si="8"/>
        <v>0</v>
      </c>
      <c r="I35" s="213"/>
      <c r="K35" s="31"/>
      <c r="L35" s="31"/>
      <c r="M35" s="99"/>
      <c r="N35" s="32">
        <f t="shared" ref="N35:N36" si="10">H35</f>
        <v>0</v>
      </c>
    </row>
    <row r="36" spans="1:14">
      <c r="B36" s="161" t="s">
        <v>529</v>
      </c>
      <c r="C36" s="256">
        <f t="shared" si="9"/>
        <v>0</v>
      </c>
      <c r="D36" s="249">
        <v>5000</v>
      </c>
      <c r="E36" s="232">
        <f t="shared" si="0"/>
        <v>0</v>
      </c>
      <c r="F36" s="12" t="str">
        <f>IF(C$1="","","אסור להזמין")</f>
        <v/>
      </c>
      <c r="G36" s="322"/>
      <c r="H36" s="207">
        <f t="shared" si="8"/>
        <v>0</v>
      </c>
      <c r="I36" s="213"/>
      <c r="K36" s="31"/>
      <c r="L36" s="31"/>
      <c r="M36" s="99"/>
      <c r="N36" s="32">
        <f t="shared" si="10"/>
        <v>0</v>
      </c>
    </row>
    <row r="37" spans="1:14" s="10" customFormat="1">
      <c r="B37" s="270" t="s">
        <v>509</v>
      </c>
      <c r="C37" s="270"/>
      <c r="D37" s="270"/>
      <c r="E37" s="270">
        <f>SUM(E35:E36)</f>
        <v>0</v>
      </c>
      <c r="F37" s="6"/>
      <c r="G37" s="121"/>
      <c r="H37" s="270">
        <f>SUM(H35:H36)</f>
        <v>0</v>
      </c>
      <c r="I37" s="122" t="str">
        <f>B37</f>
        <v>סה"כ ציוד גן, חצר ומרפסות כולל מע"מ</v>
      </c>
      <c r="J37" s="103"/>
      <c r="K37" s="122" t="str">
        <f>B37</f>
        <v>סה"כ ציוד גן, חצר ומרפסות כולל מע"מ</v>
      </c>
      <c r="L37" s="122"/>
      <c r="M37" s="122"/>
      <c r="N37" s="270">
        <f>SUM(N35:N36)</f>
        <v>0</v>
      </c>
    </row>
    <row r="38" spans="1:14" s="10" customFormat="1">
      <c r="B38" s="270" t="s">
        <v>500</v>
      </c>
      <c r="C38" s="120"/>
      <c r="D38" s="120"/>
      <c r="E38" s="123">
        <f>E20+E25+E33+E37</f>
        <v>0</v>
      </c>
      <c r="F38" s="6"/>
      <c r="G38" s="208"/>
      <c r="H38" s="123">
        <f>H20+H25+H33+H37</f>
        <v>0</v>
      </c>
      <c r="I38" s="122" t="str">
        <f>B38</f>
        <v>סה"כ ציוד וריהוט חדרי קבוצות כולל מע"מ</v>
      </c>
      <c r="J38" s="103"/>
      <c r="K38" s="122" t="str">
        <f>B38</f>
        <v>סה"כ ציוד וריהוט חדרי קבוצות כולל מע"מ</v>
      </c>
      <c r="L38" s="122"/>
      <c r="M38" s="122"/>
      <c r="N38" s="123">
        <f>N20+N25+N33+N37</f>
        <v>0</v>
      </c>
    </row>
    <row r="39" spans="1:14">
      <c r="G39" s="103"/>
      <c r="H39" s="103"/>
      <c r="I39" s="103"/>
    </row>
    <row r="40" spans="1:14">
      <c r="B40" s="9"/>
      <c r="G40" s="103"/>
      <c r="H40" s="103"/>
      <c r="I40" s="103"/>
    </row>
    <row r="41" spans="1:14">
      <c r="G41" s="103"/>
      <c r="H41" s="103"/>
      <c r="I41" s="103"/>
    </row>
    <row r="42" spans="1:14">
      <c r="G42" s="103"/>
      <c r="H42" s="103"/>
      <c r="I42" s="103"/>
    </row>
    <row r="43" spans="1:14">
      <c r="G43" s="103"/>
      <c r="H43" s="103"/>
      <c r="I43" s="103"/>
    </row>
    <row r="44" spans="1:14">
      <c r="G44" s="103"/>
      <c r="H44" s="103"/>
      <c r="I44" s="103"/>
    </row>
    <row r="45" spans="1:14">
      <c r="G45" s="103"/>
      <c r="H45" s="103"/>
      <c r="I45" s="103"/>
    </row>
    <row r="46" spans="1:14">
      <c r="G46" s="103"/>
      <c r="H46" s="103"/>
      <c r="I46" s="103"/>
    </row>
    <row r="47" spans="1:14">
      <c r="G47" s="103"/>
      <c r="H47" s="103"/>
      <c r="I47" s="103"/>
    </row>
    <row r="48" spans="1:14">
      <c r="G48" s="103"/>
      <c r="H48" s="103"/>
      <c r="I48" s="103"/>
    </row>
    <row r="49" spans="7:9">
      <c r="G49" s="103"/>
      <c r="H49" s="103"/>
      <c r="I49" s="103"/>
    </row>
    <row r="50" spans="7:9">
      <c r="G50" s="103"/>
      <c r="H50" s="103"/>
      <c r="I50" s="103"/>
    </row>
    <row r="51" spans="7:9">
      <c r="G51" s="103"/>
      <c r="H51" s="103"/>
      <c r="I51" s="103"/>
    </row>
  </sheetData>
  <sheetProtection sheet="1" formatCells="0" formatColumns="0" formatRows="0" insertColumns="0" insertRows="0" deleteColumns="0" deleteRows="0"/>
  <mergeCells count="3">
    <mergeCell ref="B6:E6"/>
    <mergeCell ref="G6:I6"/>
    <mergeCell ref="K6:N6"/>
  </mergeCells>
  <dataValidations count="1">
    <dataValidation type="whole" allowBlank="1" showInputMessage="1" showErrorMessage="1" error="נא לכתוב מספר בין 10 ל80" sqref="C4:C5">
      <formula1>10</formula1>
      <formula2>80</formula2>
    </dataValidation>
  </dataValidations>
  <pageMargins left="0.7" right="0.7" top="0.75" bottom="0.75" header="0.3" footer="0.3"/>
  <pageSetup paperSize="9" scale="85" orientation="portrait" r:id="rId1"/>
  <colBreaks count="1" manualBreakCount="1">
    <brk id="9" min="2" max="3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53"/>
  <sheetViews>
    <sheetView rightToLeft="1" zoomScale="80" zoomScaleNormal="80" workbookViewId="0">
      <pane xSplit="2" ySplit="7" topLeftCell="C8" activePane="bottomRight" state="frozen"/>
      <selection pane="topRight" activeCell="D34" sqref="D34"/>
      <selection pane="bottomLeft" activeCell="D34" sqref="D34"/>
      <selection pane="bottomRight"/>
    </sheetView>
  </sheetViews>
  <sheetFormatPr defaultColWidth="9" defaultRowHeight="15"/>
  <cols>
    <col min="1" max="1" width="2.5" style="6" customWidth="1"/>
    <col min="2" max="2" width="29.375" style="7" customWidth="1"/>
    <col min="3" max="3" width="10.125" style="6" customWidth="1"/>
    <col min="4" max="4" width="13.625" style="6" customWidth="1"/>
    <col min="5" max="5" width="10.5" style="6" bestFit="1" customWidth="1"/>
    <col min="6" max="6" width="2.5" style="6" customWidth="1"/>
    <col min="7" max="7" width="10.375" style="6" customWidth="1"/>
    <col min="8" max="8" width="9.625" style="6" customWidth="1"/>
    <col min="9" max="9" width="26.125" style="6" customWidth="1"/>
    <col min="10" max="10" width="2.5" style="6" customWidth="1"/>
    <col min="11" max="11" width="16.625" style="6" customWidth="1"/>
    <col min="12" max="12" width="9" style="6"/>
    <col min="13" max="13" width="9.875" style="6" bestFit="1" customWidth="1"/>
    <col min="14" max="14" width="14" style="6" customWidth="1"/>
    <col min="15" max="16384" width="9" style="6"/>
  </cols>
  <sheetData>
    <row r="1" spans="2:14">
      <c r="B1" s="100" t="str">
        <f>'ב. תוכן עניינים'!C19</f>
        <v>ריפוי בעיסוק</v>
      </c>
      <c r="C1" s="101"/>
      <c r="D1" s="101"/>
      <c r="E1" s="101"/>
      <c r="F1" s="101"/>
      <c r="G1" s="282" t="s">
        <v>351</v>
      </c>
      <c r="H1" s="24"/>
      <c r="I1" s="102"/>
      <c r="J1" s="102"/>
      <c r="K1" s="283" t="s">
        <v>348</v>
      </c>
      <c r="L1" s="284"/>
      <c r="M1" s="103"/>
      <c r="N1" s="103"/>
    </row>
    <row r="2" spans="2:14">
      <c r="B2" s="101" t="s">
        <v>53</v>
      </c>
      <c r="C2" s="101">
        <f>'ג. שאלון למילוי מגיש הבקשה'!D24</f>
        <v>0</v>
      </c>
      <c r="D2" s="103"/>
      <c r="E2" s="103"/>
      <c r="F2" s="104"/>
      <c r="G2" s="285" t="s">
        <v>397</v>
      </c>
      <c r="H2" s="103"/>
      <c r="I2" s="103"/>
      <c r="J2" s="103"/>
      <c r="K2" s="103" t="s">
        <v>349</v>
      </c>
      <c r="L2" s="103"/>
      <c r="M2" s="103"/>
      <c r="N2" s="103"/>
    </row>
    <row r="3" spans="2:14">
      <c r="B3" s="101" t="s">
        <v>54</v>
      </c>
      <c r="C3" s="101" t="str">
        <f>'ג. שאלון למילוי מגיש הבקשה'!D26</f>
        <v>נא לבחור מתוך הרשימה</v>
      </c>
      <c r="D3" s="103"/>
      <c r="E3" s="103"/>
      <c r="F3" s="101"/>
      <c r="G3" s="285" t="s">
        <v>358</v>
      </c>
      <c r="H3" s="101"/>
      <c r="I3" s="103"/>
      <c r="J3" s="103"/>
      <c r="K3" s="83" t="s">
        <v>398</v>
      </c>
      <c r="L3" s="103"/>
      <c r="M3" s="103"/>
      <c r="N3" s="103"/>
    </row>
    <row r="4" spans="2:14">
      <c r="B4" s="104" t="s">
        <v>55</v>
      </c>
      <c r="C4" s="101">
        <f>'ג. שאלון למילוי מגיש הבקשה'!D42</f>
        <v>0</v>
      </c>
      <c r="D4" s="103"/>
      <c r="E4" s="103"/>
      <c r="F4" s="104"/>
      <c r="G4" s="285" t="s">
        <v>350</v>
      </c>
      <c r="H4" s="101"/>
      <c r="I4" s="103"/>
      <c r="J4" s="103"/>
      <c r="K4" s="285" t="s">
        <v>350</v>
      </c>
      <c r="L4" s="103"/>
      <c r="M4" s="103"/>
      <c r="N4" s="103"/>
    </row>
    <row r="5" spans="2:14" s="288" customFormat="1">
      <c r="B5" s="105"/>
      <c r="C5" s="106"/>
      <c r="D5" s="286"/>
      <c r="E5" s="286"/>
      <c r="F5" s="105"/>
      <c r="G5" s="287"/>
      <c r="H5" s="106"/>
      <c r="I5" s="286"/>
      <c r="J5" s="286"/>
      <c r="K5" s="287"/>
      <c r="L5" s="286"/>
      <c r="M5" s="286"/>
      <c r="N5" s="286"/>
    </row>
    <row r="6" spans="2:14">
      <c r="B6" s="330" t="s">
        <v>56</v>
      </c>
      <c r="C6" s="331"/>
      <c r="D6" s="331"/>
      <c r="E6" s="332"/>
      <c r="F6" s="103"/>
      <c r="G6" s="330" t="s">
        <v>57</v>
      </c>
      <c r="H6" s="331"/>
      <c r="I6" s="333"/>
      <c r="J6" s="103"/>
      <c r="K6" s="334" t="s">
        <v>58</v>
      </c>
      <c r="L6" s="335"/>
      <c r="M6" s="335"/>
      <c r="N6" s="336"/>
    </row>
    <row r="7" spans="2:14" s="7" customFormat="1" ht="47.25" customHeight="1">
      <c r="B7" s="182" t="s">
        <v>59</v>
      </c>
      <c r="C7" s="182" t="s">
        <v>60</v>
      </c>
      <c r="D7" s="182" t="s">
        <v>61</v>
      </c>
      <c r="E7" s="182" t="s">
        <v>62</v>
      </c>
      <c r="F7" s="107"/>
      <c r="G7" s="289" t="s">
        <v>63</v>
      </c>
      <c r="H7" s="289" t="s">
        <v>64</v>
      </c>
      <c r="I7" s="182" t="s">
        <v>65</v>
      </c>
      <c r="J7" s="107"/>
      <c r="K7" s="133" t="s">
        <v>66</v>
      </c>
      <c r="L7" s="133" t="s">
        <v>67</v>
      </c>
      <c r="M7" s="133" t="s">
        <v>68</v>
      </c>
      <c r="N7" s="133" t="s">
        <v>69</v>
      </c>
    </row>
    <row r="8" spans="2:14">
      <c r="B8" s="109" t="s">
        <v>70</v>
      </c>
      <c r="C8" s="110"/>
      <c r="D8" s="110"/>
      <c r="E8" s="111"/>
      <c r="F8" s="103"/>
      <c r="G8" s="109" t="str">
        <f>B8</f>
        <v>ריהוט</v>
      </c>
      <c r="H8" s="110"/>
      <c r="I8" s="111"/>
      <c r="J8" s="103"/>
      <c r="K8" s="109" t="str">
        <f>G8</f>
        <v>ריהוט</v>
      </c>
      <c r="L8" s="110"/>
      <c r="M8" s="110"/>
      <c r="N8" s="111"/>
    </row>
    <row r="9" spans="2:14">
      <c r="B9" s="112" t="s">
        <v>71</v>
      </c>
      <c r="C9" s="112">
        <v>3</v>
      </c>
      <c r="D9" s="112">
        <v>300</v>
      </c>
      <c r="E9" s="232">
        <f t="shared" ref="E9:E49" si="0">D9*C9</f>
        <v>900</v>
      </c>
      <c r="G9" s="323"/>
      <c r="H9" s="207">
        <f t="shared" ref="H9:H16" si="1">G9*D9</f>
        <v>0</v>
      </c>
      <c r="I9" s="213"/>
      <c r="K9" s="31"/>
      <c r="L9" s="31"/>
      <c r="M9" s="99"/>
      <c r="N9" s="32"/>
    </row>
    <row r="10" spans="2:14">
      <c r="B10" s="112" t="s">
        <v>72</v>
      </c>
      <c r="C10" s="112">
        <v>1</v>
      </c>
      <c r="D10" s="112">
        <v>3000</v>
      </c>
      <c r="E10" s="232">
        <f t="shared" si="0"/>
        <v>3000</v>
      </c>
      <c r="G10" s="323"/>
      <c r="H10" s="207">
        <f t="shared" si="1"/>
        <v>0</v>
      </c>
      <c r="I10" s="213"/>
      <c r="K10" s="31"/>
      <c r="L10" s="31"/>
      <c r="M10" s="99"/>
      <c r="N10" s="32"/>
    </row>
    <row r="11" spans="2:14">
      <c r="B11" s="112" t="s">
        <v>73</v>
      </c>
      <c r="C11" s="112">
        <v>1</v>
      </c>
      <c r="D11" s="112">
        <v>2000</v>
      </c>
      <c r="E11" s="232">
        <f t="shared" si="0"/>
        <v>2000</v>
      </c>
      <c r="G11" s="323"/>
      <c r="H11" s="207">
        <f t="shared" si="1"/>
        <v>0</v>
      </c>
      <c r="I11" s="213"/>
      <c r="K11" s="31"/>
      <c r="L11" s="31"/>
      <c r="M11" s="99"/>
      <c r="N11" s="32"/>
    </row>
    <row r="12" spans="2:14">
      <c r="B12" s="112" t="s">
        <v>74</v>
      </c>
      <c r="C12" s="112">
        <v>1</v>
      </c>
      <c r="D12" s="112">
        <v>1500</v>
      </c>
      <c r="E12" s="232">
        <f t="shared" si="0"/>
        <v>1500</v>
      </c>
      <c r="G12" s="323"/>
      <c r="H12" s="207">
        <f t="shared" si="1"/>
        <v>0</v>
      </c>
      <c r="I12" s="213"/>
      <c r="K12" s="31"/>
      <c r="L12" s="31"/>
      <c r="M12" s="99"/>
      <c r="N12" s="32"/>
    </row>
    <row r="13" spans="2:14">
      <c r="B13" s="112" t="s">
        <v>75</v>
      </c>
      <c r="C13" s="112">
        <v>1</v>
      </c>
      <c r="D13" s="112">
        <v>760</v>
      </c>
      <c r="E13" s="232">
        <f t="shared" si="0"/>
        <v>760</v>
      </c>
      <c r="G13" s="323"/>
      <c r="H13" s="207">
        <f t="shared" si="1"/>
        <v>0</v>
      </c>
      <c r="I13" s="213"/>
      <c r="K13" s="31"/>
      <c r="L13" s="31"/>
      <c r="M13" s="99"/>
      <c r="N13" s="32"/>
    </row>
    <row r="14" spans="2:14">
      <c r="B14" s="113" t="s">
        <v>76</v>
      </c>
      <c r="C14" s="112">
        <v>1</v>
      </c>
      <c r="D14" s="112">
        <v>500</v>
      </c>
      <c r="E14" s="232">
        <f t="shared" si="0"/>
        <v>500</v>
      </c>
      <c r="G14" s="323"/>
      <c r="H14" s="207">
        <f t="shared" si="1"/>
        <v>0</v>
      </c>
      <c r="I14" s="213"/>
      <c r="K14" s="31"/>
      <c r="L14" s="31"/>
      <c r="M14" s="99"/>
      <c r="N14" s="32"/>
    </row>
    <row r="15" spans="2:14">
      <c r="B15" s="113" t="s">
        <v>77</v>
      </c>
      <c r="C15" s="112">
        <v>1</v>
      </c>
      <c r="D15" s="112">
        <v>800</v>
      </c>
      <c r="E15" s="232">
        <f t="shared" si="0"/>
        <v>800</v>
      </c>
      <c r="G15" s="323"/>
      <c r="H15" s="207">
        <f t="shared" si="1"/>
        <v>0</v>
      </c>
      <c r="I15" s="213"/>
      <c r="K15" s="31"/>
      <c r="L15" s="31"/>
      <c r="M15" s="99"/>
      <c r="N15" s="32"/>
    </row>
    <row r="16" spans="2:14">
      <c r="B16" s="113" t="s">
        <v>78</v>
      </c>
      <c r="C16" s="112">
        <v>1</v>
      </c>
      <c r="D16" s="112">
        <v>6000</v>
      </c>
      <c r="E16" s="232">
        <f t="shared" si="0"/>
        <v>6000</v>
      </c>
      <c r="G16" s="323"/>
      <c r="H16" s="207">
        <f t="shared" si="1"/>
        <v>0</v>
      </c>
      <c r="I16" s="213"/>
      <c r="K16" s="31"/>
      <c r="L16" s="31"/>
      <c r="M16" s="99"/>
      <c r="N16" s="32"/>
    </row>
    <row r="17" spans="2:14" s="10" customFormat="1">
      <c r="B17" s="270" t="s">
        <v>79</v>
      </c>
      <c r="C17" s="270"/>
      <c r="D17" s="270"/>
      <c r="E17" s="270">
        <f>SUM(E9:E16)</f>
        <v>15460</v>
      </c>
      <c r="G17" s="121"/>
      <c r="H17" s="270">
        <f>SUM(H9:H16)</f>
        <v>0</v>
      </c>
      <c r="I17" s="214" t="str">
        <f>B17</f>
        <v>סה"כ ריהוט כולל מע"מ</v>
      </c>
      <c r="J17" s="102"/>
      <c r="K17" s="122" t="str">
        <f>B17</f>
        <v>סה"כ ריהוט כולל מע"מ</v>
      </c>
      <c r="L17" s="122"/>
      <c r="M17" s="122"/>
      <c r="N17" s="270">
        <f>SUM(N9:N16)</f>
        <v>0</v>
      </c>
    </row>
    <row r="18" spans="2:14">
      <c r="B18" s="109" t="s">
        <v>80</v>
      </c>
      <c r="C18" s="110"/>
      <c r="D18" s="110"/>
      <c r="E18" s="111"/>
      <c r="G18" s="109" t="str">
        <f>B18</f>
        <v>ציוד</v>
      </c>
      <c r="H18" s="111"/>
      <c r="I18" s="111"/>
      <c r="J18" s="103"/>
      <c r="K18" s="109" t="str">
        <f>G18</f>
        <v>ציוד</v>
      </c>
      <c r="L18" s="110"/>
      <c r="M18" s="110"/>
      <c r="N18" s="111"/>
    </row>
    <row r="19" spans="2:14">
      <c r="B19" s="113" t="s">
        <v>399</v>
      </c>
      <c r="C19" s="112">
        <v>2</v>
      </c>
      <c r="D19" s="112">
        <v>500</v>
      </c>
      <c r="E19" s="232">
        <f t="shared" si="0"/>
        <v>1000</v>
      </c>
      <c r="G19" s="323"/>
      <c r="H19" s="207">
        <f t="shared" ref="H19:H33" si="2">G19*D19</f>
        <v>0</v>
      </c>
      <c r="I19" s="213"/>
      <c r="K19" s="31"/>
      <c r="L19" s="31"/>
      <c r="M19" s="99"/>
      <c r="N19" s="32"/>
    </row>
    <row r="20" spans="2:14">
      <c r="B20" s="114" t="s">
        <v>81</v>
      </c>
      <c r="C20" s="112">
        <v>2</v>
      </c>
      <c r="D20" s="112">
        <v>250</v>
      </c>
      <c r="E20" s="232">
        <f t="shared" si="0"/>
        <v>500</v>
      </c>
      <c r="G20" s="323"/>
      <c r="H20" s="207">
        <f t="shared" si="2"/>
        <v>0</v>
      </c>
      <c r="I20" s="213"/>
      <c r="K20" s="31"/>
      <c r="L20" s="31"/>
      <c r="M20" s="99"/>
      <c r="N20" s="32"/>
    </row>
    <row r="21" spans="2:14">
      <c r="B21" s="112" t="s">
        <v>82</v>
      </c>
      <c r="C21" s="112">
        <v>1</v>
      </c>
      <c r="D21" s="112">
        <v>1800</v>
      </c>
      <c r="E21" s="232">
        <f t="shared" si="0"/>
        <v>1800</v>
      </c>
      <c r="G21" s="323"/>
      <c r="H21" s="207">
        <f t="shared" si="2"/>
        <v>0</v>
      </c>
      <c r="I21" s="213"/>
      <c r="K21" s="31"/>
      <c r="L21" s="31"/>
      <c r="M21" s="99"/>
      <c r="N21" s="32"/>
    </row>
    <row r="22" spans="2:14">
      <c r="B22" s="112" t="s">
        <v>83</v>
      </c>
      <c r="C22" s="112">
        <v>1</v>
      </c>
      <c r="D22" s="112">
        <v>800</v>
      </c>
      <c r="E22" s="232">
        <f t="shared" si="0"/>
        <v>800</v>
      </c>
      <c r="G22" s="323"/>
      <c r="H22" s="207">
        <f t="shared" si="2"/>
        <v>0</v>
      </c>
      <c r="I22" s="213"/>
      <c r="K22" s="31"/>
      <c r="L22" s="31"/>
      <c r="M22" s="99"/>
      <c r="N22" s="32"/>
    </row>
    <row r="23" spans="2:14">
      <c r="B23" s="113" t="s">
        <v>84</v>
      </c>
      <c r="C23" s="112">
        <v>1</v>
      </c>
      <c r="D23" s="112">
        <v>200</v>
      </c>
      <c r="E23" s="232">
        <f t="shared" si="0"/>
        <v>200</v>
      </c>
      <c r="G23" s="323"/>
      <c r="H23" s="207">
        <f t="shared" si="2"/>
        <v>0</v>
      </c>
      <c r="I23" s="213"/>
      <c r="K23" s="31"/>
      <c r="L23" s="31"/>
      <c r="M23" s="99"/>
      <c r="N23" s="32"/>
    </row>
    <row r="24" spans="2:14">
      <c r="B24" s="113" t="s">
        <v>85</v>
      </c>
      <c r="C24" s="112">
        <v>1</v>
      </c>
      <c r="D24" s="112">
        <v>250</v>
      </c>
      <c r="E24" s="232">
        <f t="shared" si="0"/>
        <v>250</v>
      </c>
      <c r="G24" s="323"/>
      <c r="H24" s="207">
        <f t="shared" si="2"/>
        <v>0</v>
      </c>
      <c r="I24" s="213"/>
      <c r="K24" s="31"/>
      <c r="L24" s="31"/>
      <c r="M24" s="99"/>
      <c r="N24" s="32"/>
    </row>
    <row r="25" spans="2:14">
      <c r="B25" s="113" t="s">
        <v>86</v>
      </c>
      <c r="C25" s="112">
        <v>1</v>
      </c>
      <c r="D25" s="112">
        <v>500</v>
      </c>
      <c r="E25" s="232">
        <f t="shared" si="0"/>
        <v>500</v>
      </c>
      <c r="G25" s="323"/>
      <c r="H25" s="207">
        <f t="shared" si="2"/>
        <v>0</v>
      </c>
      <c r="I25" s="213"/>
      <c r="K25" s="31"/>
      <c r="L25" s="31"/>
      <c r="M25" s="99"/>
      <c r="N25" s="32"/>
    </row>
    <row r="26" spans="2:14">
      <c r="B26" s="112" t="s">
        <v>87</v>
      </c>
      <c r="C26" s="112">
        <v>1</v>
      </c>
      <c r="D26" s="112">
        <v>1500</v>
      </c>
      <c r="E26" s="232">
        <f t="shared" si="0"/>
        <v>1500</v>
      </c>
      <c r="G26" s="323"/>
      <c r="H26" s="207">
        <f t="shared" si="2"/>
        <v>0</v>
      </c>
      <c r="I26" s="213"/>
      <c r="K26" s="31"/>
      <c r="L26" s="31"/>
      <c r="M26" s="99"/>
      <c r="N26" s="32"/>
    </row>
    <row r="27" spans="2:14">
      <c r="B27" s="113" t="s">
        <v>88</v>
      </c>
      <c r="C27" s="112">
        <v>1</v>
      </c>
      <c r="D27" s="112">
        <v>450</v>
      </c>
      <c r="E27" s="232">
        <f t="shared" si="0"/>
        <v>450</v>
      </c>
      <c r="G27" s="323"/>
      <c r="H27" s="207">
        <f t="shared" si="2"/>
        <v>0</v>
      </c>
      <c r="I27" s="213"/>
      <c r="K27" s="31"/>
      <c r="L27" s="31"/>
      <c r="M27" s="99"/>
      <c r="N27" s="32"/>
    </row>
    <row r="28" spans="2:14">
      <c r="B28" s="113" t="s">
        <v>89</v>
      </c>
      <c r="C28" s="112">
        <v>1</v>
      </c>
      <c r="D28" s="112">
        <v>1000</v>
      </c>
      <c r="E28" s="232">
        <f t="shared" si="0"/>
        <v>1000</v>
      </c>
      <c r="G28" s="323"/>
      <c r="H28" s="232">
        <f t="shared" si="2"/>
        <v>0</v>
      </c>
      <c r="I28" s="213"/>
      <c r="K28" s="31"/>
      <c r="L28" s="31"/>
      <c r="M28" s="99"/>
      <c r="N28" s="32"/>
    </row>
    <row r="29" spans="2:14" ht="45">
      <c r="B29" s="113" t="s">
        <v>90</v>
      </c>
      <c r="C29" s="112">
        <v>1</v>
      </c>
      <c r="D29" s="112">
        <v>3500</v>
      </c>
      <c r="E29" s="232">
        <f t="shared" si="0"/>
        <v>3500</v>
      </c>
      <c r="G29" s="323"/>
      <c r="H29" s="207">
        <f t="shared" si="2"/>
        <v>0</v>
      </c>
      <c r="I29" s="213"/>
      <c r="K29" s="31"/>
      <c r="L29" s="31"/>
      <c r="M29" s="99"/>
      <c r="N29" s="32"/>
    </row>
    <row r="30" spans="2:14" ht="30">
      <c r="B30" s="113" t="s">
        <v>91</v>
      </c>
      <c r="C30" s="112">
        <v>1</v>
      </c>
      <c r="D30" s="112">
        <v>3000</v>
      </c>
      <c r="E30" s="232">
        <f t="shared" si="0"/>
        <v>3000</v>
      </c>
      <c r="G30" s="323"/>
      <c r="H30" s="207">
        <f t="shared" si="2"/>
        <v>0</v>
      </c>
      <c r="I30" s="213"/>
      <c r="K30" s="31"/>
      <c r="L30" s="31"/>
      <c r="M30" s="99"/>
      <c r="N30" s="32"/>
    </row>
    <row r="31" spans="2:14">
      <c r="B31" s="113" t="s">
        <v>92</v>
      </c>
      <c r="C31" s="112">
        <v>1</v>
      </c>
      <c r="D31" s="112">
        <v>2000</v>
      </c>
      <c r="E31" s="232">
        <f t="shared" si="0"/>
        <v>2000</v>
      </c>
      <c r="G31" s="323"/>
      <c r="H31" s="207">
        <f t="shared" si="2"/>
        <v>0</v>
      </c>
      <c r="I31" s="213"/>
      <c r="K31" s="31"/>
      <c r="L31" s="31"/>
      <c r="M31" s="99"/>
      <c r="N31" s="32"/>
    </row>
    <row r="32" spans="2:14">
      <c r="B32" s="115" t="s">
        <v>93</v>
      </c>
      <c r="C32" s="290">
        <v>1</v>
      </c>
      <c r="D32" s="290">
        <v>1000</v>
      </c>
      <c r="E32" s="232">
        <f t="shared" si="0"/>
        <v>1000</v>
      </c>
      <c r="G32" s="323"/>
      <c r="H32" s="207">
        <f t="shared" si="2"/>
        <v>0</v>
      </c>
      <c r="I32" s="213"/>
      <c r="K32" s="31"/>
      <c r="L32" s="31"/>
      <c r="M32" s="99"/>
      <c r="N32" s="32"/>
    </row>
    <row r="33" spans="1:14">
      <c r="B33" s="116" t="s">
        <v>94</v>
      </c>
      <c r="C33" s="290">
        <v>1</v>
      </c>
      <c r="D33" s="290">
        <v>3000</v>
      </c>
      <c r="E33" s="232">
        <f t="shared" si="0"/>
        <v>3000</v>
      </c>
      <c r="G33" s="323"/>
      <c r="H33" s="207">
        <f t="shared" si="2"/>
        <v>0</v>
      </c>
      <c r="I33" s="213"/>
      <c r="K33" s="31"/>
      <c r="L33" s="31"/>
      <c r="M33" s="99"/>
      <c r="N33" s="32"/>
    </row>
    <row r="34" spans="1:14" s="10" customFormat="1">
      <c r="B34" s="270" t="s">
        <v>95</v>
      </c>
      <c r="C34" s="270"/>
      <c r="D34" s="270"/>
      <c r="E34" s="270">
        <f>SUM(E19:E33)</f>
        <v>20500</v>
      </c>
      <c r="G34" s="121"/>
      <c r="H34" s="270">
        <f>SUM(H19:H33)</f>
        <v>0</v>
      </c>
      <c r="I34" s="122" t="str">
        <f>B34</f>
        <v>סה"כ ציוד כולל מע"מ</v>
      </c>
      <c r="J34" s="102"/>
      <c r="K34" s="122" t="str">
        <f>B34</f>
        <v>סה"כ ציוד כולל מע"מ</v>
      </c>
      <c r="L34" s="122"/>
      <c r="M34" s="122"/>
      <c r="N34" s="270">
        <f>SUM(N19:N33)</f>
        <v>0</v>
      </c>
    </row>
    <row r="35" spans="1:14">
      <c r="B35" s="117" t="s">
        <v>96</v>
      </c>
      <c r="C35" s="118"/>
      <c r="D35" s="118"/>
      <c r="E35" s="119"/>
      <c r="G35" s="117" t="str">
        <f>B35</f>
        <v>טכנולוגיה</v>
      </c>
      <c r="H35" s="119"/>
      <c r="I35" s="119"/>
      <c r="J35" s="103"/>
      <c r="K35" s="117" t="str">
        <f>G35</f>
        <v>טכנולוגיה</v>
      </c>
      <c r="L35" s="118"/>
      <c r="M35" s="118"/>
      <c r="N35" s="119"/>
    </row>
    <row r="36" spans="1:14">
      <c r="B36" s="113" t="s">
        <v>97</v>
      </c>
      <c r="C36" s="112">
        <v>1</v>
      </c>
      <c r="D36" s="112">
        <v>5000</v>
      </c>
      <c r="E36" s="232">
        <f t="shared" si="0"/>
        <v>5000</v>
      </c>
      <c r="G36" s="323"/>
      <c r="H36" s="207">
        <f t="shared" ref="H36:H42" si="3">G36*D36</f>
        <v>0</v>
      </c>
      <c r="I36" s="213"/>
      <c r="K36" s="31"/>
      <c r="L36" s="31"/>
      <c r="M36" s="99"/>
      <c r="N36" s="32"/>
    </row>
    <row r="37" spans="1:14">
      <c r="B37" s="113" t="s">
        <v>98</v>
      </c>
      <c r="C37" s="112">
        <v>1</v>
      </c>
      <c r="D37" s="112">
        <v>1600</v>
      </c>
      <c r="E37" s="232">
        <f t="shared" si="0"/>
        <v>1600</v>
      </c>
      <c r="G37" s="323"/>
      <c r="H37" s="207">
        <f t="shared" si="3"/>
        <v>0</v>
      </c>
      <c r="I37" s="213"/>
      <c r="K37" s="31"/>
      <c r="L37" s="31"/>
      <c r="M37" s="99"/>
      <c r="N37" s="32"/>
    </row>
    <row r="38" spans="1:14" ht="30">
      <c r="B38" s="113" t="s">
        <v>99</v>
      </c>
      <c r="C38" s="112">
        <v>1</v>
      </c>
      <c r="D38" s="112">
        <v>2800</v>
      </c>
      <c r="E38" s="232">
        <f t="shared" si="0"/>
        <v>2800</v>
      </c>
      <c r="G38" s="323"/>
      <c r="H38" s="207">
        <f t="shared" si="3"/>
        <v>0</v>
      </c>
      <c r="I38" s="213"/>
      <c r="K38" s="31"/>
      <c r="L38" s="31"/>
      <c r="M38" s="99"/>
      <c r="N38" s="32"/>
    </row>
    <row r="39" spans="1:14">
      <c r="B39" s="113" t="s">
        <v>100</v>
      </c>
      <c r="C39" s="112">
        <v>1</v>
      </c>
      <c r="D39" s="112">
        <v>5000</v>
      </c>
      <c r="E39" s="232">
        <f t="shared" si="0"/>
        <v>5000</v>
      </c>
      <c r="G39" s="323"/>
      <c r="H39" s="207">
        <f t="shared" si="3"/>
        <v>0</v>
      </c>
      <c r="I39" s="213"/>
      <c r="K39" s="31"/>
      <c r="L39" s="31"/>
      <c r="M39" s="99"/>
      <c r="N39" s="32"/>
    </row>
    <row r="40" spans="1:14">
      <c r="B40" s="113" t="s">
        <v>101</v>
      </c>
      <c r="C40" s="112">
        <v>1</v>
      </c>
      <c r="D40" s="112">
        <v>450</v>
      </c>
      <c r="E40" s="232">
        <f t="shared" si="0"/>
        <v>450</v>
      </c>
      <c r="G40" s="323"/>
      <c r="H40" s="207">
        <f t="shared" si="3"/>
        <v>0</v>
      </c>
      <c r="I40" s="213"/>
      <c r="K40" s="31"/>
      <c r="L40" s="31"/>
      <c r="M40" s="99"/>
      <c r="N40" s="32"/>
    </row>
    <row r="41" spans="1:14">
      <c r="B41" s="113" t="s">
        <v>102</v>
      </c>
      <c r="C41" s="112">
        <v>1</v>
      </c>
      <c r="D41" s="112">
        <v>900</v>
      </c>
      <c r="E41" s="232">
        <f t="shared" si="0"/>
        <v>900</v>
      </c>
      <c r="G41" s="323"/>
      <c r="H41" s="207">
        <f t="shared" si="3"/>
        <v>0</v>
      </c>
      <c r="I41" s="213"/>
      <c r="K41" s="31"/>
      <c r="L41" s="31"/>
      <c r="M41" s="99"/>
      <c r="N41" s="32"/>
    </row>
    <row r="42" spans="1:14">
      <c r="A42" s="288"/>
      <c r="B42" s="113" t="s">
        <v>103</v>
      </c>
      <c r="C42" s="112">
        <v>1</v>
      </c>
      <c r="D42" s="112">
        <v>3800</v>
      </c>
      <c r="E42" s="232">
        <f t="shared" si="0"/>
        <v>3800</v>
      </c>
      <c r="G42" s="323"/>
      <c r="H42" s="207">
        <f t="shared" si="3"/>
        <v>0</v>
      </c>
      <c r="I42" s="213"/>
      <c r="K42" s="31"/>
      <c r="L42" s="31"/>
      <c r="M42" s="99"/>
      <c r="N42" s="32"/>
    </row>
    <row r="43" spans="1:14" ht="45">
      <c r="A43" s="288"/>
      <c r="B43" s="113" t="s">
        <v>453</v>
      </c>
      <c r="C43" s="112">
        <v>1</v>
      </c>
      <c r="D43" s="112">
        <v>40000</v>
      </c>
      <c r="E43" s="232">
        <f t="shared" si="0"/>
        <v>40000</v>
      </c>
      <c r="G43" s="323"/>
      <c r="H43" s="207">
        <f t="shared" ref="H43:H49" si="4">G43*D43</f>
        <v>0</v>
      </c>
      <c r="I43" s="213"/>
      <c r="K43" s="31"/>
      <c r="L43" s="31"/>
      <c r="M43" s="99"/>
      <c r="N43" s="32"/>
    </row>
    <row r="44" spans="1:14">
      <c r="B44" s="114" t="s">
        <v>104</v>
      </c>
      <c r="C44" s="112">
        <v>1</v>
      </c>
      <c r="D44" s="112">
        <v>40000</v>
      </c>
      <c r="E44" s="232">
        <f t="shared" si="0"/>
        <v>40000</v>
      </c>
      <c r="G44" s="323"/>
      <c r="H44" s="207">
        <f t="shared" si="4"/>
        <v>0</v>
      </c>
      <c r="I44" s="213"/>
      <c r="K44" s="31"/>
      <c r="L44" s="31"/>
      <c r="M44" s="99"/>
      <c r="N44" s="32"/>
    </row>
    <row r="45" spans="1:14">
      <c r="B45" s="114" t="s">
        <v>105</v>
      </c>
      <c r="C45" s="112">
        <v>1</v>
      </c>
      <c r="D45" s="112">
        <v>2500</v>
      </c>
      <c r="E45" s="232">
        <f t="shared" si="0"/>
        <v>2500</v>
      </c>
      <c r="G45" s="323"/>
      <c r="H45" s="207">
        <f t="shared" si="4"/>
        <v>0</v>
      </c>
      <c r="I45" s="213"/>
      <c r="K45" s="31"/>
      <c r="L45" s="31"/>
      <c r="M45" s="99"/>
      <c r="N45" s="32"/>
    </row>
    <row r="46" spans="1:14">
      <c r="B46" s="114" t="s">
        <v>106</v>
      </c>
      <c r="C46" s="112">
        <v>1</v>
      </c>
      <c r="D46" s="112">
        <v>1200</v>
      </c>
      <c r="E46" s="232">
        <f t="shared" si="0"/>
        <v>1200</v>
      </c>
      <c r="G46" s="323"/>
      <c r="H46" s="207">
        <f t="shared" si="4"/>
        <v>0</v>
      </c>
      <c r="I46" s="213"/>
      <c r="K46" s="31"/>
      <c r="L46" s="31"/>
      <c r="M46" s="99"/>
      <c r="N46" s="32"/>
    </row>
    <row r="47" spans="1:14">
      <c r="B47" s="114" t="s">
        <v>107</v>
      </c>
      <c r="C47" s="112">
        <v>1</v>
      </c>
      <c r="D47" s="112">
        <v>4500</v>
      </c>
      <c r="E47" s="232">
        <f t="shared" si="0"/>
        <v>4500</v>
      </c>
      <c r="G47" s="323"/>
      <c r="H47" s="207">
        <f t="shared" si="4"/>
        <v>0</v>
      </c>
      <c r="I47" s="213"/>
      <c r="K47" s="31"/>
      <c r="L47" s="31"/>
      <c r="M47" s="99"/>
      <c r="N47" s="32"/>
    </row>
    <row r="48" spans="1:14">
      <c r="B48" s="114" t="s">
        <v>108</v>
      </c>
      <c r="C48" s="112">
        <v>1</v>
      </c>
      <c r="D48" s="112">
        <v>5000</v>
      </c>
      <c r="E48" s="232">
        <f t="shared" si="0"/>
        <v>5000</v>
      </c>
      <c r="G48" s="323"/>
      <c r="H48" s="207">
        <f t="shared" si="4"/>
        <v>0</v>
      </c>
      <c r="I48" s="213"/>
      <c r="K48" s="31"/>
      <c r="L48" s="31"/>
      <c r="M48" s="99"/>
      <c r="N48" s="32"/>
    </row>
    <row r="49" spans="2:14">
      <c r="B49" s="116" t="s">
        <v>109</v>
      </c>
      <c r="C49" s="290">
        <v>1</v>
      </c>
      <c r="D49" s="290">
        <v>5000</v>
      </c>
      <c r="E49" s="232">
        <f t="shared" si="0"/>
        <v>5000</v>
      </c>
      <c r="G49" s="323"/>
      <c r="H49" s="207">
        <f t="shared" si="4"/>
        <v>0</v>
      </c>
      <c r="I49" s="213"/>
      <c r="K49" s="31"/>
      <c r="L49" s="31"/>
      <c r="M49" s="99"/>
      <c r="N49" s="32"/>
    </row>
    <row r="50" spans="2:14" s="10" customFormat="1">
      <c r="B50" s="270" t="s">
        <v>110</v>
      </c>
      <c r="C50" s="270"/>
      <c r="D50" s="270"/>
      <c r="E50" s="270">
        <f>SUM(E36:E49)</f>
        <v>117750</v>
      </c>
      <c r="F50" s="6"/>
      <c r="G50" s="121"/>
      <c r="H50" s="270">
        <f>SUM(H36:H49)</f>
        <v>0</v>
      </c>
      <c r="I50" s="122" t="str">
        <f>B50</f>
        <v>סה"כ טכנולוגיה כולל מע"מ</v>
      </c>
      <c r="J50" s="6"/>
      <c r="K50" s="122" t="str">
        <f>B50</f>
        <v>סה"כ טכנולוגיה כולל מע"מ</v>
      </c>
      <c r="L50" s="122"/>
      <c r="M50" s="122"/>
      <c r="N50" s="270">
        <f>SUM(N36:N49)</f>
        <v>0</v>
      </c>
    </row>
    <row r="51" spans="2:14" s="10" customFormat="1">
      <c r="B51" s="291" t="s">
        <v>111</v>
      </c>
      <c r="C51" s="120"/>
      <c r="D51" s="120"/>
      <c r="E51" s="123">
        <f>E17+E34+E50</f>
        <v>153710</v>
      </c>
      <c r="F51" s="6"/>
      <c r="G51" s="208"/>
      <c r="H51" s="123">
        <f>H17+H34+H50</f>
        <v>0</v>
      </c>
      <c r="I51" s="291" t="str">
        <f>B51</f>
        <v>סה"כ ציוד ריפוי בעיסוק כולל מע"מ</v>
      </c>
      <c r="J51" s="6"/>
      <c r="K51" s="123" t="str">
        <f>B51</f>
        <v>סה"כ ציוד ריפוי בעיסוק כולל מע"מ</v>
      </c>
      <c r="L51" s="123"/>
      <c r="M51" s="123"/>
      <c r="N51" s="123">
        <f>N17+N34+N50</f>
        <v>0</v>
      </c>
    </row>
    <row r="53" spans="2:14">
      <c r="B53" s="9"/>
    </row>
  </sheetData>
  <sheetProtection sheet="1" formatCells="0" formatColumns="0" formatRows="0" insertColumns="0" insertRows="0" deleteColumns="0" deleteRows="0"/>
  <mergeCells count="3">
    <mergeCell ref="B6:E6"/>
    <mergeCell ref="K6:N6"/>
    <mergeCell ref="G6:I6"/>
  </mergeCells>
  <dataValidations disablePrompts="1" count="1">
    <dataValidation type="whole" allowBlank="1" showInputMessage="1" showErrorMessage="1" error="נא לכתוב מספר בין 10 ל80" sqref="C4:C5">
      <formula1>10</formula1>
      <formula2>80</formula2>
    </dataValidation>
  </dataValidations>
  <pageMargins left="0.7" right="0.7" top="0.75" bottom="0.75" header="0.3" footer="0.3"/>
  <pageSetup paperSize="9" scale="85" orientation="portrait" r:id="rId1"/>
  <colBreaks count="1" manualBreakCount="1">
    <brk id="9" min="2" max="3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N35"/>
  <sheetViews>
    <sheetView rightToLeft="1" zoomScale="80" zoomScaleNormal="80" workbookViewId="0">
      <pane xSplit="2" ySplit="6" topLeftCell="C29" activePane="bottomRight" state="frozen"/>
      <selection pane="topRight" activeCell="D34" sqref="D34"/>
      <selection pane="bottomLeft" activeCell="D34" sqref="D34"/>
      <selection pane="bottomRight"/>
    </sheetView>
  </sheetViews>
  <sheetFormatPr defaultColWidth="9" defaultRowHeight="15"/>
  <cols>
    <col min="1" max="1" width="1.875" style="6" customWidth="1"/>
    <col min="2" max="2" width="28.375" style="7" customWidth="1"/>
    <col min="3" max="3" width="14.5" style="6" customWidth="1"/>
    <col min="4" max="4" width="11.5" style="6" customWidth="1"/>
    <col min="5" max="5" width="10.5" style="6" bestFit="1" customWidth="1"/>
    <col min="6" max="6" width="1.875" style="6" customWidth="1"/>
    <col min="7" max="7" width="10" style="6" customWidth="1"/>
    <col min="8" max="8" width="9.625" style="6" customWidth="1"/>
    <col min="9" max="9" width="25.625" style="6" customWidth="1"/>
    <col min="10" max="10" width="2.125" style="6" customWidth="1"/>
    <col min="11" max="11" width="16.625" style="6" customWidth="1"/>
    <col min="12" max="12" width="9.625" style="6" customWidth="1"/>
    <col min="13" max="13" width="10.625" style="6" customWidth="1"/>
    <col min="14" max="14" width="8.875" style="6" customWidth="1"/>
    <col min="15" max="16384" width="9" style="6"/>
  </cols>
  <sheetData>
    <row r="1" spans="2:14">
      <c r="B1" s="100" t="str">
        <f>'ב. תוכן עניינים'!C20</f>
        <v>קלינאות תקשורת</v>
      </c>
      <c r="C1" s="101"/>
      <c r="D1" s="101"/>
      <c r="E1" s="101"/>
      <c r="F1" s="101"/>
      <c r="G1" s="282" t="s">
        <v>351</v>
      </c>
      <c r="H1" s="24"/>
      <c r="I1" s="102"/>
      <c r="J1" s="102"/>
      <c r="K1" s="283" t="s">
        <v>348</v>
      </c>
      <c r="L1" s="103"/>
      <c r="M1" s="103"/>
      <c r="N1" s="103"/>
    </row>
    <row r="2" spans="2:14">
      <c r="B2" s="101" t="s">
        <v>53</v>
      </c>
      <c r="C2" s="101">
        <f>'ג. שאלון למילוי מגיש הבקשה'!D24</f>
        <v>0</v>
      </c>
      <c r="D2" s="103"/>
      <c r="E2" s="104"/>
      <c r="F2" s="101"/>
      <c r="G2" s="285" t="s">
        <v>352</v>
      </c>
      <c r="H2" s="103"/>
      <c r="I2" s="103"/>
      <c r="J2" s="103"/>
      <c r="K2" s="103" t="s">
        <v>349</v>
      </c>
      <c r="L2" s="103"/>
      <c r="M2" s="103"/>
      <c r="N2" s="103"/>
    </row>
    <row r="3" spans="2:14">
      <c r="B3" s="101" t="s">
        <v>54</v>
      </c>
      <c r="C3" s="101" t="str">
        <f>'ג. שאלון למילוי מגיש הבקשה'!D26</f>
        <v>נא לבחור מתוך הרשימה</v>
      </c>
      <c r="D3" s="103"/>
      <c r="E3" s="103"/>
      <c r="F3" s="101"/>
      <c r="G3" s="285" t="s">
        <v>358</v>
      </c>
      <c r="H3" s="101"/>
      <c r="I3" s="103"/>
      <c r="J3" s="103"/>
      <c r="K3" s="83" t="s">
        <v>386</v>
      </c>
      <c r="L3" s="103"/>
      <c r="M3" s="103"/>
      <c r="N3" s="103"/>
    </row>
    <row r="4" spans="2:14">
      <c r="B4" s="104" t="s">
        <v>55</v>
      </c>
      <c r="C4" s="101">
        <f>'ג. שאלון למילוי מגיש הבקשה'!D42</f>
        <v>0</v>
      </c>
      <c r="D4" s="103"/>
      <c r="E4" s="103"/>
      <c r="F4" s="104"/>
      <c r="G4" s="285" t="s">
        <v>350</v>
      </c>
      <c r="H4" s="101"/>
      <c r="I4" s="103"/>
      <c r="J4" s="103"/>
      <c r="K4" s="285" t="s">
        <v>350</v>
      </c>
      <c r="L4" s="103"/>
      <c r="M4" s="103"/>
      <c r="N4" s="103"/>
    </row>
    <row r="5" spans="2:14">
      <c r="B5" s="330" t="s">
        <v>56</v>
      </c>
      <c r="C5" s="331"/>
      <c r="D5" s="331"/>
      <c r="E5" s="332"/>
      <c r="F5" s="103"/>
      <c r="G5" s="330" t="s">
        <v>57</v>
      </c>
      <c r="H5" s="331"/>
      <c r="I5" s="333"/>
      <c r="J5" s="103"/>
      <c r="K5" s="334" t="s">
        <v>58</v>
      </c>
      <c r="L5" s="335"/>
      <c r="M5" s="335"/>
      <c r="N5" s="336"/>
    </row>
    <row r="6" spans="2:14" s="7" customFormat="1" ht="60">
      <c r="B6" s="182" t="s">
        <v>59</v>
      </c>
      <c r="C6" s="182" t="s">
        <v>60</v>
      </c>
      <c r="D6" s="182" t="s">
        <v>61</v>
      </c>
      <c r="E6" s="182" t="s">
        <v>62</v>
      </c>
      <c r="F6" s="107"/>
      <c r="G6" s="289" t="s">
        <v>63</v>
      </c>
      <c r="H6" s="289" t="s">
        <v>64</v>
      </c>
      <c r="I6" s="182" t="s">
        <v>65</v>
      </c>
      <c r="J6" s="107"/>
      <c r="K6" s="133" t="s">
        <v>66</v>
      </c>
      <c r="L6" s="133" t="s">
        <v>67</v>
      </c>
      <c r="M6" s="133" t="s">
        <v>68</v>
      </c>
      <c r="N6" s="133" t="s">
        <v>69</v>
      </c>
    </row>
    <row r="7" spans="2:14">
      <c r="B7" s="109" t="s">
        <v>112</v>
      </c>
      <c r="C7" s="110"/>
      <c r="D7" s="110"/>
      <c r="E7" s="111"/>
      <c r="F7" s="103"/>
      <c r="G7" s="109" t="str">
        <f>B7</f>
        <v>מיחשוב</v>
      </c>
      <c r="H7" s="110"/>
      <c r="I7" s="111"/>
      <c r="J7" s="103"/>
      <c r="K7" s="109" t="str">
        <f>G7</f>
        <v>מיחשוב</v>
      </c>
      <c r="L7" s="110"/>
      <c r="M7" s="110"/>
      <c r="N7" s="111"/>
    </row>
    <row r="8" spans="2:14">
      <c r="B8" s="206" t="s">
        <v>113</v>
      </c>
      <c r="C8" s="153">
        <v>1</v>
      </c>
      <c r="D8" s="207">
        <v>5000</v>
      </c>
      <c r="E8" s="232">
        <f t="shared" ref="E8:E31" si="0">D8*C8</f>
        <v>5000</v>
      </c>
      <c r="G8" s="323"/>
      <c r="H8" s="207">
        <f>G8*D8</f>
        <v>0</v>
      </c>
      <c r="I8" s="213"/>
      <c r="K8" s="31"/>
      <c r="L8" s="31"/>
      <c r="M8" s="99"/>
      <c r="N8" s="32"/>
    </row>
    <row r="9" spans="2:14">
      <c r="B9" s="206" t="s">
        <v>114</v>
      </c>
      <c r="C9" s="153">
        <v>1</v>
      </c>
      <c r="D9" s="207">
        <v>1600</v>
      </c>
      <c r="E9" s="232">
        <f t="shared" si="0"/>
        <v>1600</v>
      </c>
      <c r="G9" s="323"/>
      <c r="H9" s="207">
        <f>G9*D9</f>
        <v>0</v>
      </c>
      <c r="I9" s="213"/>
      <c r="K9" s="31"/>
      <c r="L9" s="31"/>
      <c r="M9" s="99"/>
      <c r="N9" s="32"/>
    </row>
    <row r="10" spans="2:14">
      <c r="B10" s="206" t="s">
        <v>115</v>
      </c>
      <c r="C10" s="153">
        <v>1</v>
      </c>
      <c r="D10" s="207">
        <v>500</v>
      </c>
      <c r="E10" s="232">
        <f t="shared" si="0"/>
        <v>500</v>
      </c>
      <c r="G10" s="323"/>
      <c r="H10" s="207">
        <f>G10*D10</f>
        <v>0</v>
      </c>
      <c r="I10" s="213"/>
      <c r="K10" s="31"/>
      <c r="L10" s="31"/>
      <c r="M10" s="99"/>
      <c r="N10" s="32"/>
    </row>
    <row r="11" spans="2:14">
      <c r="B11" s="124" t="s">
        <v>116</v>
      </c>
      <c r="C11" s="153">
        <v>1</v>
      </c>
      <c r="D11" s="207">
        <v>2800</v>
      </c>
      <c r="E11" s="232">
        <f t="shared" si="0"/>
        <v>2800</v>
      </c>
      <c r="G11" s="323"/>
      <c r="H11" s="207">
        <f>G11*D11</f>
        <v>0</v>
      </c>
      <c r="I11" s="213"/>
      <c r="K11" s="31"/>
      <c r="L11" s="31"/>
      <c r="M11" s="99"/>
      <c r="N11" s="32"/>
    </row>
    <row r="12" spans="2:14">
      <c r="B12" s="124" t="s">
        <v>117</v>
      </c>
      <c r="C12" s="153">
        <v>1</v>
      </c>
      <c r="D12" s="207">
        <v>1200</v>
      </c>
      <c r="E12" s="232">
        <f t="shared" si="0"/>
        <v>1200</v>
      </c>
      <c r="G12" s="323"/>
      <c r="H12" s="207">
        <f>G12*D12</f>
        <v>0</v>
      </c>
      <c r="I12" s="213"/>
      <c r="K12" s="31"/>
      <c r="L12" s="31"/>
      <c r="M12" s="99"/>
      <c r="N12" s="32"/>
    </row>
    <row r="13" spans="2:14">
      <c r="B13" s="270" t="s">
        <v>118</v>
      </c>
      <c r="C13" s="270"/>
      <c r="D13" s="270"/>
      <c r="E13" s="270">
        <f>SUM(E8:E12)</f>
        <v>11100</v>
      </c>
      <c r="F13" s="10"/>
      <c r="G13" s="127"/>
      <c r="H13" s="270">
        <f>SUM(H8:H12)</f>
        <v>0</v>
      </c>
      <c r="I13" s="122" t="str">
        <f>B13</f>
        <v>סה"כ מחשבים כולל מע"מ</v>
      </c>
      <c r="J13" s="102"/>
      <c r="K13" s="122" t="str">
        <f>B13</f>
        <v>סה"כ מחשבים כולל מע"מ</v>
      </c>
      <c r="L13" s="122"/>
      <c r="M13" s="122"/>
      <c r="N13" s="270">
        <f>SUM(N8:N12)</f>
        <v>0</v>
      </c>
    </row>
    <row r="14" spans="2:14">
      <c r="B14" s="109" t="s">
        <v>119</v>
      </c>
      <c r="C14" s="110"/>
      <c r="D14" s="110"/>
      <c r="E14" s="111"/>
      <c r="G14" s="109" t="str">
        <f>B14</f>
        <v>תקשורת תומכת וחליפית</v>
      </c>
      <c r="H14" s="111"/>
      <c r="I14" s="111"/>
      <c r="J14" s="103"/>
      <c r="K14" s="109" t="str">
        <f>G14</f>
        <v>תקשורת תומכת וחליפית</v>
      </c>
      <c r="L14" s="110"/>
      <c r="M14" s="110"/>
      <c r="N14" s="111"/>
    </row>
    <row r="15" spans="2:14">
      <c r="B15" s="292" t="s">
        <v>120</v>
      </c>
      <c r="C15" s="293">
        <v>1</v>
      </c>
      <c r="D15" s="294">
        <v>5000</v>
      </c>
      <c r="E15" s="232">
        <f t="shared" si="0"/>
        <v>5000</v>
      </c>
      <c r="G15" s="323"/>
      <c r="H15" s="207">
        <f t="shared" ref="H15:H23" si="1">G15*D15</f>
        <v>0</v>
      </c>
      <c r="I15" s="213"/>
      <c r="K15" s="31"/>
      <c r="L15" s="31"/>
      <c r="M15" s="99"/>
      <c r="N15" s="32"/>
    </row>
    <row r="16" spans="2:14">
      <c r="B16" s="292" t="s">
        <v>121</v>
      </c>
      <c r="C16" s="293">
        <v>1</v>
      </c>
      <c r="D16" s="294">
        <v>2000</v>
      </c>
      <c r="E16" s="232">
        <f t="shared" si="0"/>
        <v>2000</v>
      </c>
      <c r="G16" s="323"/>
      <c r="H16" s="207">
        <f t="shared" si="1"/>
        <v>0</v>
      </c>
      <c r="I16" s="213"/>
      <c r="K16" s="31"/>
      <c r="L16" s="31"/>
      <c r="M16" s="99"/>
      <c r="N16" s="32"/>
    </row>
    <row r="17" spans="2:14">
      <c r="B17" s="292" t="s">
        <v>373</v>
      </c>
      <c r="C17" s="293">
        <v>1</v>
      </c>
      <c r="D17" s="294">
        <v>2000</v>
      </c>
      <c r="E17" s="232">
        <f t="shared" si="0"/>
        <v>2000</v>
      </c>
      <c r="G17" s="323"/>
      <c r="H17" s="207">
        <f t="shared" si="1"/>
        <v>0</v>
      </c>
      <c r="I17" s="213"/>
      <c r="K17" s="31"/>
      <c r="L17" s="31"/>
      <c r="M17" s="99"/>
      <c r="N17" s="32"/>
    </row>
    <row r="18" spans="2:14">
      <c r="B18" s="292" t="s">
        <v>122</v>
      </c>
      <c r="C18" s="293">
        <v>1</v>
      </c>
      <c r="D18" s="294">
        <v>7000</v>
      </c>
      <c r="E18" s="232">
        <f t="shared" si="0"/>
        <v>7000</v>
      </c>
      <c r="G18" s="323"/>
      <c r="H18" s="207">
        <f>G18*D18</f>
        <v>0</v>
      </c>
      <c r="I18" s="213"/>
      <c r="K18" s="31"/>
      <c r="L18" s="31"/>
      <c r="M18" s="99"/>
      <c r="N18" s="32"/>
    </row>
    <row r="19" spans="2:14" ht="30">
      <c r="B19" s="270" t="s">
        <v>123</v>
      </c>
      <c r="C19" s="270"/>
      <c r="D19" s="270"/>
      <c r="E19" s="270">
        <f>SUM(E15:E18)</f>
        <v>16000</v>
      </c>
      <c r="F19" s="10"/>
      <c r="G19" s="127"/>
      <c r="H19" s="270">
        <f>SUM(H15:H18)</f>
        <v>0</v>
      </c>
      <c r="I19" s="127" t="str">
        <f>B19</f>
        <v>סה"כ תקשורת תומכת וחליפית כולל מע"מ</v>
      </c>
      <c r="J19" s="102"/>
      <c r="K19" s="122" t="str">
        <f>B19</f>
        <v>סה"כ תקשורת תומכת וחליפית כולל מע"מ</v>
      </c>
      <c r="L19" s="122"/>
      <c r="M19" s="122"/>
      <c r="N19" s="270">
        <f>SUM(N15:N18)</f>
        <v>0</v>
      </c>
    </row>
    <row r="20" spans="2:14">
      <c r="B20" s="295" t="s">
        <v>124</v>
      </c>
      <c r="C20" s="293"/>
      <c r="D20" s="294"/>
      <c r="E20" s="232"/>
      <c r="G20" s="109" t="str">
        <f>B20</f>
        <v>תוכנות ומשחקים</v>
      </c>
      <c r="H20" s="111"/>
      <c r="I20" s="111"/>
      <c r="J20" s="103"/>
      <c r="K20" s="109" t="str">
        <f>G20</f>
        <v>תוכנות ומשחקים</v>
      </c>
      <c r="L20" s="110"/>
      <c r="M20" s="110"/>
      <c r="N20" s="111"/>
    </row>
    <row r="21" spans="2:14">
      <c r="B21" s="292" t="s">
        <v>125</v>
      </c>
      <c r="C21" s="293">
        <v>1</v>
      </c>
      <c r="D21" s="294">
        <v>3000</v>
      </c>
      <c r="E21" s="232">
        <f t="shared" si="0"/>
        <v>3000</v>
      </c>
      <c r="G21" s="323"/>
      <c r="H21" s="207">
        <f t="shared" si="1"/>
        <v>0</v>
      </c>
      <c r="I21" s="213"/>
      <c r="K21" s="31"/>
      <c r="L21" s="31"/>
      <c r="M21" s="99"/>
      <c r="N21" s="32"/>
    </row>
    <row r="22" spans="2:14" ht="60">
      <c r="B22" s="125" t="s">
        <v>126</v>
      </c>
      <c r="C22" s="293">
        <v>1</v>
      </c>
      <c r="D22" s="294">
        <v>3000</v>
      </c>
      <c r="E22" s="232">
        <f t="shared" si="0"/>
        <v>3000</v>
      </c>
      <c r="G22" s="323"/>
      <c r="H22" s="207">
        <f t="shared" si="1"/>
        <v>0</v>
      </c>
      <c r="I22" s="213"/>
      <c r="K22" s="31"/>
      <c r="L22" s="31"/>
      <c r="M22" s="99"/>
      <c r="N22" s="32"/>
    </row>
    <row r="23" spans="2:14">
      <c r="B23" s="125" t="s">
        <v>127</v>
      </c>
      <c r="C23" s="241">
        <f>IF(C4&lt;31,2,IF(C4&lt;61,4,5))</f>
        <v>2</v>
      </c>
      <c r="D23" s="294">
        <v>2800</v>
      </c>
      <c r="E23" s="232">
        <f t="shared" si="0"/>
        <v>5600</v>
      </c>
      <c r="G23" s="323"/>
      <c r="H23" s="207">
        <f t="shared" si="1"/>
        <v>0</v>
      </c>
      <c r="I23" s="213"/>
      <c r="K23" s="31"/>
      <c r="L23" s="31"/>
      <c r="M23" s="99"/>
      <c r="N23" s="32"/>
    </row>
    <row r="24" spans="2:14" ht="30">
      <c r="B24" s="270" t="s">
        <v>128</v>
      </c>
      <c r="C24" s="270"/>
      <c r="D24" s="270"/>
      <c r="E24" s="270">
        <f>SUM(E21:E23)</f>
        <v>11600</v>
      </c>
      <c r="F24" s="10"/>
      <c r="G24" s="127"/>
      <c r="H24" s="270">
        <f>SUM(H21:H23)</f>
        <v>0</v>
      </c>
      <c r="I24" s="127" t="str">
        <f>B24</f>
        <v>סה"כ תוכנות ומשחקים כולל מע"מ</v>
      </c>
      <c r="J24" s="102"/>
      <c r="K24" s="122" t="str">
        <f>B24</f>
        <v>סה"כ תוכנות ומשחקים כולל מע"מ</v>
      </c>
      <c r="L24" s="122"/>
      <c r="M24" s="122"/>
      <c r="N24" s="270">
        <f>SUM(N21:N23)</f>
        <v>0</v>
      </c>
    </row>
    <row r="25" spans="2:14">
      <c r="B25" s="109" t="s">
        <v>70</v>
      </c>
      <c r="C25" s="110"/>
      <c r="D25" s="110"/>
      <c r="E25" s="111"/>
      <c r="G25" s="109" t="str">
        <f>B25</f>
        <v>ריהוט</v>
      </c>
      <c r="H25" s="111"/>
      <c r="I25" s="111"/>
      <c r="J25" s="103"/>
      <c r="K25" s="109" t="str">
        <f>G25</f>
        <v>ריהוט</v>
      </c>
      <c r="L25" s="110"/>
      <c r="M25" s="110"/>
      <c r="N25" s="111"/>
    </row>
    <row r="26" spans="2:14">
      <c r="B26" s="206" t="s">
        <v>129</v>
      </c>
      <c r="C26" s="151">
        <v>1</v>
      </c>
      <c r="D26" s="207">
        <v>3000</v>
      </c>
      <c r="E26" s="232">
        <f t="shared" si="0"/>
        <v>3000</v>
      </c>
      <c r="G26" s="323"/>
      <c r="H26" s="207">
        <f t="shared" ref="H26:H31" si="2">G26*D26</f>
        <v>0</v>
      </c>
      <c r="I26" s="213"/>
      <c r="K26" s="31"/>
      <c r="L26" s="31"/>
      <c r="M26" s="99"/>
      <c r="N26" s="32"/>
    </row>
    <row r="27" spans="2:14">
      <c r="B27" s="206" t="s">
        <v>130</v>
      </c>
      <c r="C27" s="153">
        <v>2</v>
      </c>
      <c r="D27" s="207">
        <v>500</v>
      </c>
      <c r="E27" s="232">
        <f t="shared" si="0"/>
        <v>1000</v>
      </c>
      <c r="G27" s="323"/>
      <c r="H27" s="207">
        <f t="shared" si="2"/>
        <v>0</v>
      </c>
      <c r="I27" s="213"/>
      <c r="K27" s="31"/>
      <c r="L27" s="31"/>
      <c r="M27" s="99"/>
      <c r="N27" s="32"/>
    </row>
    <row r="28" spans="2:14">
      <c r="B28" s="206" t="s">
        <v>131</v>
      </c>
      <c r="C28" s="153">
        <v>1</v>
      </c>
      <c r="D28" s="207">
        <v>1200</v>
      </c>
      <c r="E28" s="232">
        <f t="shared" si="0"/>
        <v>1200</v>
      </c>
      <c r="G28" s="323"/>
      <c r="H28" s="207">
        <f t="shared" si="2"/>
        <v>0</v>
      </c>
      <c r="I28" s="213"/>
      <c r="K28" s="31"/>
      <c r="L28" s="31"/>
      <c r="M28" s="99"/>
      <c r="N28" s="32"/>
    </row>
    <row r="29" spans="2:14">
      <c r="B29" s="206" t="s">
        <v>132</v>
      </c>
      <c r="C29" s="153">
        <v>1</v>
      </c>
      <c r="D29" s="207">
        <v>800</v>
      </c>
      <c r="E29" s="232">
        <f t="shared" si="0"/>
        <v>800</v>
      </c>
      <c r="G29" s="323"/>
      <c r="H29" s="207">
        <f t="shared" si="2"/>
        <v>0</v>
      </c>
      <c r="I29" s="213"/>
      <c r="K29" s="31"/>
      <c r="L29" s="31"/>
      <c r="M29" s="99"/>
      <c r="N29" s="32"/>
    </row>
    <row r="30" spans="2:14">
      <c r="B30" s="206" t="s">
        <v>76</v>
      </c>
      <c r="C30" s="153">
        <v>1</v>
      </c>
      <c r="D30" s="207">
        <v>500</v>
      </c>
      <c r="E30" s="232">
        <f t="shared" si="0"/>
        <v>500</v>
      </c>
      <c r="G30" s="323"/>
      <c r="H30" s="207">
        <f t="shared" si="2"/>
        <v>0</v>
      </c>
      <c r="I30" s="213"/>
      <c r="K30" s="31"/>
      <c r="L30" s="31"/>
      <c r="M30" s="99"/>
      <c r="N30" s="32"/>
    </row>
    <row r="31" spans="2:14">
      <c r="B31" s="124" t="s">
        <v>133</v>
      </c>
      <c r="C31" s="151">
        <v>1</v>
      </c>
      <c r="D31" s="207">
        <v>350</v>
      </c>
      <c r="E31" s="232">
        <f t="shared" si="0"/>
        <v>350</v>
      </c>
      <c r="G31" s="323"/>
      <c r="H31" s="207">
        <f t="shared" si="2"/>
        <v>0</v>
      </c>
      <c r="I31" s="213"/>
      <c r="K31" s="31"/>
      <c r="L31" s="31"/>
      <c r="M31" s="99"/>
      <c r="N31" s="32"/>
    </row>
    <row r="32" spans="2:14">
      <c r="B32" s="155" t="s">
        <v>79</v>
      </c>
      <c r="C32" s="270"/>
      <c r="D32" s="270"/>
      <c r="E32" s="270">
        <f>SUM(E26:E31)</f>
        <v>6850</v>
      </c>
      <c r="G32" s="121"/>
      <c r="H32" s="270">
        <f>SUM(H26:H31)</f>
        <v>0</v>
      </c>
      <c r="I32" s="127" t="str">
        <f>B32</f>
        <v>סה"כ ריהוט כולל מע"מ</v>
      </c>
      <c r="K32" s="155" t="str">
        <f>B32</f>
        <v>סה"כ ריהוט כולל מע"מ</v>
      </c>
      <c r="L32" s="122"/>
      <c r="M32" s="122"/>
      <c r="N32" s="122">
        <f>SUM(N26:N31)</f>
        <v>0</v>
      </c>
    </row>
    <row r="33" spans="2:14" s="296" customFormat="1">
      <c r="B33" s="162" t="s">
        <v>134</v>
      </c>
      <c r="C33" s="162"/>
      <c r="D33" s="162"/>
      <c r="E33" s="123">
        <f>E13+E19+E24+E32</f>
        <v>45550</v>
      </c>
      <c r="F33" s="6"/>
      <c r="G33" s="210"/>
      <c r="H33" s="123">
        <f>H13+H19+H24+H32</f>
        <v>0</v>
      </c>
      <c r="I33" s="123" t="str">
        <f>B33</f>
        <v>סה"כ ציוד קלינאות תקשורת כולל מע"מ</v>
      </c>
      <c r="J33" s="6"/>
      <c r="K33" s="123" t="str">
        <f>B33</f>
        <v>סה"כ ציוד קלינאות תקשורת כולל מע"מ</v>
      </c>
      <c r="L33" s="123"/>
      <c r="M33" s="123"/>
      <c r="N33" s="123">
        <f>N13+N19+N24+N32</f>
        <v>0</v>
      </c>
    </row>
    <row r="34" spans="2:14">
      <c r="B34" s="6"/>
    </row>
    <row r="35" spans="2:14">
      <c r="B35" s="6"/>
    </row>
  </sheetData>
  <sheetProtection sheet="1" formatCells="0" formatColumns="0" formatRows="0" insertColumns="0" insertRows="0" deleteColumns="0" deleteRows="0"/>
  <mergeCells count="3">
    <mergeCell ref="B5:E5"/>
    <mergeCell ref="G5:I5"/>
    <mergeCell ref="K5:N5"/>
  </mergeCells>
  <dataValidations count="1">
    <dataValidation type="whole" allowBlank="1" showInputMessage="1" showErrorMessage="1" error="נא לכתוב מספר בין 10 ל80" sqref="C4">
      <formula1>10</formula1>
      <formula2>80</formula2>
    </dataValidation>
  </dataValidations>
  <pageMargins left="0.7" right="0.7" top="0.75" bottom="0.75" header="0.3" footer="0.3"/>
  <pageSetup paperSize="9" scale="85" orientation="portrait" r:id="rId1"/>
  <colBreaks count="1" manualBreakCount="1">
    <brk id="9" min="2" max="38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N28"/>
  <sheetViews>
    <sheetView rightToLeft="1" zoomScale="80" zoomScaleNormal="80" workbookViewId="0">
      <pane xSplit="2" ySplit="6" topLeftCell="C7" activePane="bottomRight" state="frozen"/>
      <selection pane="topRight" activeCell="D34" sqref="D34"/>
      <selection pane="bottomLeft" activeCell="D34" sqref="D34"/>
      <selection pane="bottomRight"/>
    </sheetView>
  </sheetViews>
  <sheetFormatPr defaultColWidth="9" defaultRowHeight="15"/>
  <cols>
    <col min="1" max="1" width="1.625" style="6" customWidth="1"/>
    <col min="2" max="2" width="36.375" style="7" customWidth="1"/>
    <col min="3" max="3" width="5.625" style="6" customWidth="1"/>
    <col min="4" max="4" width="16.375" style="6" customWidth="1"/>
    <col min="5" max="5" width="7.375" style="6" customWidth="1"/>
    <col min="6" max="6" width="2.375" style="6" customWidth="1"/>
    <col min="7" max="7" width="10" style="6" customWidth="1"/>
    <col min="8" max="8" width="7.375" style="6" customWidth="1"/>
    <col min="9" max="9" width="23.875" style="6" customWidth="1"/>
    <col min="10" max="10" width="2.625" style="6" customWidth="1"/>
    <col min="11" max="11" width="16.375" style="6" customWidth="1"/>
    <col min="12" max="12" width="9.625" style="6" customWidth="1"/>
    <col min="13" max="13" width="11.125" style="6" customWidth="1"/>
    <col min="14" max="14" width="9.625" style="6" customWidth="1"/>
    <col min="15" max="16384" width="9" style="6"/>
  </cols>
  <sheetData>
    <row r="1" spans="2:14">
      <c r="B1" s="100" t="str">
        <f>'ב. תוכן עניינים'!C21</f>
        <v>חדר סנוזלן</v>
      </c>
      <c r="C1" s="101"/>
      <c r="D1" s="101"/>
      <c r="E1" s="101"/>
      <c r="F1" s="101"/>
      <c r="G1" s="282" t="s">
        <v>351</v>
      </c>
      <c r="H1" s="24"/>
      <c r="I1" s="102"/>
      <c r="J1" s="102"/>
      <c r="K1" s="283" t="s">
        <v>348</v>
      </c>
      <c r="L1" s="103"/>
      <c r="M1" s="103"/>
      <c r="N1" s="103"/>
    </row>
    <row r="2" spans="2:14">
      <c r="B2" s="101" t="s">
        <v>44</v>
      </c>
      <c r="C2" s="101">
        <f>'ג. שאלון למילוי מגיש הבקשה'!D24</f>
        <v>0</v>
      </c>
      <c r="D2" s="103"/>
      <c r="E2" s="103"/>
      <c r="F2" s="104"/>
      <c r="G2" s="285" t="s">
        <v>352</v>
      </c>
      <c r="H2" s="103"/>
      <c r="I2" s="103"/>
      <c r="J2" s="103"/>
      <c r="K2" s="103" t="s">
        <v>349</v>
      </c>
      <c r="L2" s="103"/>
      <c r="M2" s="103"/>
      <c r="N2" s="103"/>
    </row>
    <row r="3" spans="2:14">
      <c r="B3" s="101" t="s">
        <v>0</v>
      </c>
      <c r="C3" s="101" t="str">
        <f>'ג. שאלון למילוי מגיש הבקשה'!D26</f>
        <v>נא לבחור מתוך הרשימה</v>
      </c>
      <c r="D3" s="103"/>
      <c r="E3" s="103"/>
      <c r="F3" s="101"/>
      <c r="G3" s="285" t="s">
        <v>358</v>
      </c>
      <c r="H3" s="101"/>
      <c r="I3" s="103"/>
      <c r="J3" s="103"/>
      <c r="K3" s="83" t="s">
        <v>359</v>
      </c>
      <c r="L3" s="103"/>
      <c r="M3" s="103"/>
      <c r="N3" s="103" t="s">
        <v>375</v>
      </c>
    </row>
    <row r="4" spans="2:14">
      <c r="B4" s="104" t="s">
        <v>51</v>
      </c>
      <c r="C4" s="101">
        <f>'ג. שאלון למילוי מגיש הבקשה'!D42</f>
        <v>0</v>
      </c>
      <c r="D4" s="103"/>
      <c r="E4" s="103"/>
      <c r="F4" s="104"/>
      <c r="G4" s="285" t="s">
        <v>350</v>
      </c>
      <c r="H4" s="101"/>
      <c r="I4" s="103"/>
      <c r="J4" s="103"/>
      <c r="K4" s="285" t="s">
        <v>350</v>
      </c>
      <c r="L4" s="103"/>
      <c r="M4" s="103"/>
      <c r="N4" s="103"/>
    </row>
    <row r="5" spans="2:14">
      <c r="B5" s="337" t="s">
        <v>56</v>
      </c>
      <c r="C5" s="338"/>
      <c r="D5" s="338"/>
      <c r="E5" s="339"/>
      <c r="F5" s="103"/>
      <c r="G5" s="330" t="s">
        <v>57</v>
      </c>
      <c r="H5" s="331"/>
      <c r="I5" s="333"/>
      <c r="J5" s="103"/>
      <c r="K5" s="334" t="s">
        <v>58</v>
      </c>
      <c r="L5" s="335"/>
      <c r="M5" s="335"/>
      <c r="N5" s="336"/>
    </row>
    <row r="6" spans="2:14" s="7" customFormat="1" ht="60">
      <c r="B6" s="182" t="s">
        <v>59</v>
      </c>
      <c r="C6" s="182" t="s">
        <v>60</v>
      </c>
      <c r="D6" s="182" t="s">
        <v>61</v>
      </c>
      <c r="E6" s="182" t="s">
        <v>62</v>
      </c>
      <c r="F6" s="107"/>
      <c r="G6" s="289" t="s">
        <v>63</v>
      </c>
      <c r="H6" s="289" t="s">
        <v>64</v>
      </c>
      <c r="I6" s="182" t="s">
        <v>65</v>
      </c>
      <c r="J6" s="107"/>
      <c r="K6" s="133" t="s">
        <v>66</v>
      </c>
      <c r="L6" s="133" t="s">
        <v>67</v>
      </c>
      <c r="M6" s="133" t="s">
        <v>68</v>
      </c>
      <c r="N6" s="133" t="s">
        <v>69</v>
      </c>
    </row>
    <row r="7" spans="2:14" s="7" customFormat="1">
      <c r="B7" s="206" t="s">
        <v>135</v>
      </c>
      <c r="C7" s="153">
        <v>1</v>
      </c>
      <c r="D7" s="207">
        <v>25000</v>
      </c>
      <c r="E7" s="232">
        <f>D7*C7</f>
        <v>25000</v>
      </c>
      <c r="F7" s="6"/>
      <c r="G7" s="212"/>
      <c r="H7" s="207">
        <f>G7*D7</f>
        <v>0</v>
      </c>
      <c r="I7" s="213"/>
      <c r="J7" s="6"/>
      <c r="K7" s="31"/>
      <c r="L7" s="31"/>
      <c r="M7" s="99"/>
      <c r="N7" s="32"/>
    </row>
    <row r="8" spans="2:14">
      <c r="B8" s="206" t="s">
        <v>136</v>
      </c>
      <c r="C8" s="153">
        <v>1</v>
      </c>
      <c r="D8" s="207">
        <v>13500</v>
      </c>
      <c r="E8" s="232">
        <f t="shared" ref="E8:E22" si="0">D8*C8</f>
        <v>13500</v>
      </c>
      <c r="G8" s="212"/>
      <c r="H8" s="207">
        <f t="shared" ref="H8:H15" si="1">G8*D8</f>
        <v>0</v>
      </c>
      <c r="I8" s="213"/>
      <c r="K8" s="31"/>
      <c r="L8" s="31"/>
      <c r="M8" s="99"/>
      <c r="N8" s="32"/>
    </row>
    <row r="9" spans="2:14">
      <c r="B9" s="124" t="s">
        <v>137</v>
      </c>
      <c r="C9" s="153">
        <v>1</v>
      </c>
      <c r="D9" s="207">
        <v>1750</v>
      </c>
      <c r="E9" s="232">
        <f t="shared" si="0"/>
        <v>1750</v>
      </c>
      <c r="G9" s="212"/>
      <c r="H9" s="207">
        <f t="shared" si="1"/>
        <v>0</v>
      </c>
      <c r="I9" s="213"/>
      <c r="K9" s="31"/>
      <c r="L9" s="31"/>
      <c r="M9" s="99"/>
      <c r="N9" s="32"/>
    </row>
    <row r="10" spans="2:14">
      <c r="B10" s="124" t="s">
        <v>138</v>
      </c>
      <c r="C10" s="153">
        <v>1</v>
      </c>
      <c r="D10" s="207">
        <v>1200</v>
      </c>
      <c r="E10" s="232">
        <f t="shared" si="0"/>
        <v>1200</v>
      </c>
      <c r="G10" s="212"/>
      <c r="H10" s="207">
        <f t="shared" si="1"/>
        <v>0</v>
      </c>
      <c r="I10" s="213"/>
      <c r="K10" s="31"/>
      <c r="L10" s="31"/>
      <c r="M10" s="99"/>
      <c r="N10" s="32"/>
    </row>
    <row r="11" spans="2:14">
      <c r="B11" s="124" t="s">
        <v>139</v>
      </c>
      <c r="C11" s="153">
        <v>1</v>
      </c>
      <c r="D11" s="207">
        <v>5500</v>
      </c>
      <c r="E11" s="232">
        <f t="shared" si="0"/>
        <v>5500</v>
      </c>
      <c r="G11" s="212"/>
      <c r="H11" s="207">
        <f t="shared" si="1"/>
        <v>0</v>
      </c>
      <c r="I11" s="213"/>
      <c r="K11" s="31"/>
      <c r="L11" s="31"/>
      <c r="M11" s="99"/>
      <c r="N11" s="32"/>
    </row>
    <row r="12" spans="2:14">
      <c r="B12" s="124" t="s">
        <v>140</v>
      </c>
      <c r="C12" s="153">
        <v>1</v>
      </c>
      <c r="D12" s="207">
        <v>850</v>
      </c>
      <c r="E12" s="232">
        <f t="shared" si="0"/>
        <v>850</v>
      </c>
      <c r="G12" s="212"/>
      <c r="H12" s="207">
        <f t="shared" si="1"/>
        <v>0</v>
      </c>
      <c r="I12" s="213"/>
      <c r="K12" s="31"/>
      <c r="L12" s="31"/>
      <c r="M12" s="99"/>
      <c r="N12" s="32"/>
    </row>
    <row r="13" spans="2:14">
      <c r="B13" s="124" t="s">
        <v>141</v>
      </c>
      <c r="C13" s="153">
        <v>1</v>
      </c>
      <c r="D13" s="207">
        <v>1600</v>
      </c>
      <c r="E13" s="232">
        <f t="shared" si="0"/>
        <v>1600</v>
      </c>
      <c r="G13" s="212"/>
      <c r="H13" s="207">
        <f t="shared" si="1"/>
        <v>0</v>
      </c>
      <c r="I13" s="213"/>
      <c r="K13" s="31"/>
      <c r="L13" s="31"/>
      <c r="M13" s="99"/>
      <c r="N13" s="32"/>
    </row>
    <row r="14" spans="2:14">
      <c r="B14" s="124" t="s">
        <v>374</v>
      </c>
      <c r="C14" s="153">
        <v>20</v>
      </c>
      <c r="D14" s="207">
        <v>400</v>
      </c>
      <c r="E14" s="232">
        <f t="shared" si="0"/>
        <v>8000</v>
      </c>
      <c r="G14" s="212"/>
      <c r="H14" s="207">
        <f t="shared" si="1"/>
        <v>0</v>
      </c>
      <c r="I14" s="213"/>
      <c r="K14" s="31"/>
      <c r="L14" s="31"/>
      <c r="M14" s="99"/>
      <c r="N14" s="32"/>
    </row>
    <row r="15" spans="2:14">
      <c r="B15" s="124" t="s">
        <v>142</v>
      </c>
      <c r="C15" s="153">
        <v>1</v>
      </c>
      <c r="D15" s="207">
        <v>6850</v>
      </c>
      <c r="E15" s="232">
        <f t="shared" si="0"/>
        <v>6850</v>
      </c>
      <c r="G15" s="212"/>
      <c r="H15" s="207">
        <f t="shared" si="1"/>
        <v>0</v>
      </c>
      <c r="I15" s="213"/>
      <c r="K15" s="31"/>
      <c r="L15" s="31"/>
      <c r="M15" s="99"/>
      <c r="N15" s="32"/>
    </row>
    <row r="16" spans="2:14">
      <c r="B16" s="124" t="s">
        <v>143</v>
      </c>
      <c r="C16" s="153">
        <v>1</v>
      </c>
      <c r="D16" s="207">
        <v>1400</v>
      </c>
      <c r="E16" s="232">
        <f t="shared" si="0"/>
        <v>1400</v>
      </c>
      <c r="G16" s="212"/>
      <c r="H16" s="207">
        <f t="shared" ref="H16:H22" si="2">G16*D16</f>
        <v>0</v>
      </c>
      <c r="I16" s="213"/>
      <c r="K16" s="31"/>
      <c r="L16" s="31"/>
      <c r="M16" s="99"/>
      <c r="N16" s="32"/>
    </row>
    <row r="17" spans="2:14">
      <c r="B17" s="124" t="s">
        <v>144</v>
      </c>
      <c r="C17" s="153">
        <v>1</v>
      </c>
      <c r="D17" s="207">
        <v>1000</v>
      </c>
      <c r="E17" s="232">
        <f t="shared" si="0"/>
        <v>1000</v>
      </c>
      <c r="G17" s="212"/>
      <c r="H17" s="207">
        <f t="shared" si="2"/>
        <v>0</v>
      </c>
      <c r="I17" s="213"/>
      <c r="K17" s="31"/>
      <c r="L17" s="31"/>
      <c r="M17" s="99"/>
      <c r="N17" s="32"/>
    </row>
    <row r="18" spans="2:14">
      <c r="B18" s="206" t="s">
        <v>145</v>
      </c>
      <c r="C18" s="153">
        <v>1</v>
      </c>
      <c r="D18" s="207">
        <v>9000</v>
      </c>
      <c r="E18" s="232">
        <f t="shared" si="0"/>
        <v>9000</v>
      </c>
      <c r="G18" s="212"/>
      <c r="H18" s="207">
        <f t="shared" si="2"/>
        <v>0</v>
      </c>
      <c r="I18" s="213"/>
      <c r="K18" s="31"/>
      <c r="L18" s="31"/>
      <c r="M18" s="99"/>
      <c r="N18" s="32"/>
    </row>
    <row r="19" spans="2:14">
      <c r="B19" s="206" t="s">
        <v>146</v>
      </c>
      <c r="C19" s="153">
        <v>1</v>
      </c>
      <c r="D19" s="207">
        <v>5500</v>
      </c>
      <c r="E19" s="232">
        <f t="shared" si="0"/>
        <v>5500</v>
      </c>
      <c r="G19" s="212"/>
      <c r="H19" s="207">
        <f t="shared" si="2"/>
        <v>0</v>
      </c>
      <c r="I19" s="213"/>
      <c r="K19" s="31"/>
      <c r="L19" s="31"/>
      <c r="M19" s="99"/>
      <c r="N19" s="32"/>
    </row>
    <row r="20" spans="2:14">
      <c r="B20" s="206" t="s">
        <v>147</v>
      </c>
      <c r="C20" s="153">
        <v>1</v>
      </c>
      <c r="D20" s="207">
        <v>2500</v>
      </c>
      <c r="E20" s="232">
        <f t="shared" si="0"/>
        <v>2500</v>
      </c>
      <c r="G20" s="212"/>
      <c r="H20" s="207">
        <f t="shared" si="2"/>
        <v>0</v>
      </c>
      <c r="I20" s="213"/>
      <c r="K20" s="31"/>
      <c r="L20" s="31"/>
      <c r="M20" s="99"/>
      <c r="N20" s="32"/>
    </row>
    <row r="21" spans="2:14">
      <c r="B21" s="128" t="s">
        <v>148</v>
      </c>
      <c r="C21" s="153">
        <v>1</v>
      </c>
      <c r="D21" s="207">
        <v>2500</v>
      </c>
      <c r="E21" s="232">
        <f t="shared" si="0"/>
        <v>2500</v>
      </c>
      <c r="G21" s="212"/>
      <c r="H21" s="207">
        <f t="shared" si="2"/>
        <v>0</v>
      </c>
      <c r="I21" s="213"/>
      <c r="K21" s="31"/>
      <c r="L21" s="31"/>
      <c r="M21" s="99"/>
      <c r="N21" s="32"/>
    </row>
    <row r="22" spans="2:14">
      <c r="B22" s="128" t="s">
        <v>376</v>
      </c>
      <c r="C22" s="151">
        <v>2</v>
      </c>
      <c r="D22" s="207">
        <v>3000</v>
      </c>
      <c r="E22" s="232">
        <f t="shared" si="0"/>
        <v>6000</v>
      </c>
      <c r="G22" s="212"/>
      <c r="H22" s="207">
        <f t="shared" si="2"/>
        <v>0</v>
      </c>
      <c r="I22" s="213"/>
      <c r="K22" s="31"/>
      <c r="L22" s="31"/>
      <c r="M22" s="99"/>
      <c r="N22" s="32"/>
    </row>
    <row r="23" spans="2:14" s="10" customFormat="1">
      <c r="B23" s="162" t="s">
        <v>149</v>
      </c>
      <c r="C23" s="120"/>
      <c r="D23" s="120"/>
      <c r="E23" s="162">
        <f>SUM(E7:E22)</f>
        <v>92150</v>
      </c>
      <c r="G23" s="208"/>
      <c r="H23" s="162">
        <f>SUM(H7:H22)</f>
        <v>0</v>
      </c>
      <c r="I23" s="162" t="str">
        <f>B23</f>
        <v>סה"כ ציוד חדר סנוזלן כולל מע"מ</v>
      </c>
      <c r="J23" s="102"/>
      <c r="K23" s="123" t="str">
        <f>B23</f>
        <v>סה"כ ציוד חדר סנוזלן כולל מע"מ</v>
      </c>
      <c r="L23" s="123"/>
      <c r="M23" s="123"/>
      <c r="N23" s="120">
        <f>SUM(N7:N22)</f>
        <v>0</v>
      </c>
    </row>
    <row r="25" spans="2:14">
      <c r="B25" s="7" t="s">
        <v>150</v>
      </c>
    </row>
    <row r="26" spans="2:14">
      <c r="B26" s="7" t="s">
        <v>400</v>
      </c>
    </row>
    <row r="27" spans="2:14">
      <c r="B27" s="8"/>
    </row>
    <row r="28" spans="2:14">
      <c r="B28" s="23"/>
    </row>
  </sheetData>
  <sheetProtection sheet="1" formatCells="0" formatColumns="0" formatRows="0" insertColumns="0" insertRows="0" deleteColumns="0" deleteRows="0"/>
  <mergeCells count="3">
    <mergeCell ref="B5:E5"/>
    <mergeCell ref="G5:I5"/>
    <mergeCell ref="K5:N5"/>
  </mergeCells>
  <dataValidations count="1">
    <dataValidation type="whole" allowBlank="1" showInputMessage="1" showErrorMessage="1" error="נא לכתוב מספר בין 10 ל80" sqref="C4">
      <formula1>10</formula1>
      <formula2>80</formula2>
    </dataValidation>
  </dataValidations>
  <pageMargins left="0.7" right="0.7" top="0.75" bottom="0.75" header="0.3" footer="0.3"/>
  <pageSetup paperSize="9" scale="85" orientation="portrait" r:id="rId1"/>
  <colBreaks count="1" manualBreakCount="1">
    <brk id="9" min="2" max="38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91C56794C1C884449757CD34A945F162" ma:contentTypeVersion="18" ma:contentTypeDescription="צור מסמך חדש." ma:contentTypeScope="" ma:versionID="018c66ff0ba9c235dd7d4a57ef80d90c">
  <xsd:schema xmlns:xsd="http://www.w3.org/2001/XMLSchema" xmlns:xs="http://www.w3.org/2001/XMLSchema" xmlns:p="http://schemas.microsoft.com/office/2006/metadata/properties" xmlns:ns2="da760883-e893-4d8e-94f3-6851dc8251e5" xmlns:ns3="3a0a48e6-b766-42ba-a064-221a373db90e" targetNamespace="http://schemas.microsoft.com/office/2006/metadata/properties" ma:root="true" ma:fieldsID="49251fce080d2091eec5c7ae63b255fe" ns2:_="" ns3:_="">
    <xsd:import namespace="da760883-e893-4d8e-94f3-6851dc8251e5"/>
    <xsd:import namespace="3a0a48e6-b766-42ba-a064-221a373db9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60883-e893-4d8e-94f3-6851dc8251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תגיות תמונה" ma:readOnly="false" ma:fieldId="{5cf76f15-5ced-4ddc-b409-7134ff3c332f}" ma:taxonomyMulti="true" ma:sspId="d41ed93f-a8fb-45e3-8550-0c3d1880cf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0a48e6-b766-42ba-a064-221a373db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משותף עם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משותף עם פרטים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eab2103-6b2d-4b80-a3fb-203b714f3148}" ma:internalName="TaxCatchAll" ma:showField="CatchAllData" ma:web="3a0a48e6-b766-42ba-a064-221a373db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760883-e893-4d8e-94f3-6851dc8251e5">
      <Terms xmlns="http://schemas.microsoft.com/office/infopath/2007/PartnerControls"/>
    </lcf76f155ced4ddcb4097134ff3c332f>
    <TaxCatchAll xmlns="3a0a48e6-b766-42ba-a064-221a373db90e" xsi:nil="true"/>
  </documentManagement>
</p:properties>
</file>

<file path=customXml/itemProps1.xml><?xml version="1.0" encoding="utf-8"?>
<ds:datastoreItem xmlns:ds="http://schemas.openxmlformats.org/officeDocument/2006/customXml" ds:itemID="{2B1AFC06-0CF3-49F7-B3DE-75C0175833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ED47BB-5E35-4B3F-A5ED-C60ACFC45A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60883-e893-4d8e-94f3-6851dc8251e5"/>
    <ds:schemaRef ds:uri="3a0a48e6-b766-42ba-a064-221a373db9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C45DCA-497D-475C-8755-E2AFD8E624EE}">
  <ds:schemaRefs>
    <ds:schemaRef ds:uri="http://schemas.microsoft.com/office/2006/documentManagement/types"/>
    <ds:schemaRef ds:uri="http://www.w3.org/XML/1998/namespace"/>
    <ds:schemaRef ds:uri="http://purl.org/dc/elements/1.1/"/>
    <ds:schemaRef ds:uri="da760883-e893-4d8e-94f3-6851dc8251e5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a0a48e6-b766-42ba-a064-221a373db90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19</vt:i4>
      </vt:variant>
      <vt:variant>
        <vt:lpstr>טווחים בעלי שם</vt:lpstr>
      </vt:variant>
      <vt:variant>
        <vt:i4>6</vt:i4>
      </vt:variant>
    </vt:vector>
  </HeadingPairs>
  <TitlesOfParts>
    <vt:vector size="25" baseType="lpstr">
      <vt:lpstr>ניהול</vt:lpstr>
      <vt:lpstr>א. פתיח</vt:lpstr>
      <vt:lpstr>ב. תוכן עניינים</vt:lpstr>
      <vt:lpstr>ג. שאלון למילוי מגיש הבקשה</vt:lpstr>
      <vt:lpstr>ד. ציוד כללי למתחם</vt:lpstr>
      <vt:lpstr>ה. ציוד חדרי קבוצות</vt:lpstr>
      <vt:lpstr>ו. ריפוי בעיסוק</vt:lpstr>
      <vt:lpstr>ז. קלינאות תקשורת</vt:lpstr>
      <vt:lpstr>ח. סנוזלן</vt:lpstr>
      <vt:lpstr>ט. מתקני חצר </vt:lpstr>
      <vt:lpstr>י. פיזיותרפיה</vt:lpstr>
      <vt:lpstr>יא. ציוד טיפולי-שיקומי</vt:lpstr>
      <vt:lpstr>יב. מטבח מחמם</vt:lpstr>
      <vt:lpstr>יג. מטבח מבשל</vt:lpstr>
      <vt:lpstr>יד. ציוד פעילות גופנית- זוזו</vt:lpstr>
      <vt:lpstr>טו. ציוד צוות</vt:lpstr>
      <vt:lpstr>טז. ציוד נוסף</vt:lpstr>
      <vt:lpstr>יח. סיכום</vt:lpstr>
      <vt:lpstr>סיכום מפורט (לשימוש משרדי)</vt:lpstr>
      <vt:lpstr>'ד. ציוד כללי למתחם'!WPrint_Area_W</vt:lpstr>
      <vt:lpstr>'ה. ציוד חדרי קבוצות'!WPrint_Area_W</vt:lpstr>
      <vt:lpstr>'ו. ריפוי בעיסוק'!WPrint_Area_W</vt:lpstr>
      <vt:lpstr>'ז. קלינאות תקשורת'!WPrint_Area_W</vt:lpstr>
      <vt:lpstr>'ח. סנוזלן'!WPrint_Area_W</vt:lpstr>
      <vt:lpstr>'סיכום מפורט (לשימוש משרדי)'!WPrint_TitlesW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Paramedical Equipment</dc:title>
  <dc:subject/>
  <dc:creator>Vadim</dc:creator>
  <cp:keywords/>
  <dc:description/>
  <cp:lastModifiedBy>שירן קלר</cp:lastModifiedBy>
  <cp:revision/>
  <cp:lastPrinted>2022-04-11T04:40:31Z</cp:lastPrinted>
  <dcterms:created xsi:type="dcterms:W3CDTF">2018-05-30T07:44:05Z</dcterms:created>
  <dcterms:modified xsi:type="dcterms:W3CDTF">2025-05-22T06:01:13Z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0x01010091C56794C1C884449757CD34A945F162</vt:lpwstr>
  </property>
  <property fmtid="{D5CDD505-2E9C-101B-9397-08002B2CF9AE}" pid="4" name="Order">
    <vt:r8>34200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emplateUrl">
    <vt:lpwstr/>
  </property>
  <property fmtid="{D5CDD505-2E9C-101B-9397-08002B2CF9AE}" pid="8" name="MediaServiceImageTags">
    <vt:lpwstr/>
  </property>
</Properties>
</file>